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0628" windowHeight="12672" activeTab="0"/>
  </bookViews>
  <sheets>
    <sheet name="Water pump and Cistern" sheetId="1" r:id="rId1"/>
    <sheet name="Planning irrigation-sytem" sheetId="2" r:id="rId2"/>
  </sheets>
  <definedNames/>
  <calcPr fullCalcOnLoad="1"/>
</workbook>
</file>

<file path=xl/sharedStrings.xml><?xml version="1.0" encoding="utf-8"?>
<sst xmlns="http://schemas.openxmlformats.org/spreadsheetml/2006/main" count="212" uniqueCount="131">
  <si>
    <t>necessary pressure for the pump</t>
  </si>
  <si>
    <t>vertical pipe</t>
  </si>
  <si>
    <t>m</t>
  </si>
  <si>
    <t>bar</t>
  </si>
  <si>
    <t>horicontal pipes (pressure-loss)</t>
  </si>
  <si>
    <t>necessary end-pressure (3-5 bar)</t>
  </si>
  <si>
    <t>neccessary flow for the pump (Standard: 40-50l/min)</t>
  </si>
  <si>
    <t>toilette container with water-economize-System</t>
  </si>
  <si>
    <t>Number of</t>
  </si>
  <si>
    <t>l/min</t>
  </si>
  <si>
    <t>toilette container without water-economize-System</t>
  </si>
  <si>
    <t>toilette pressure-flushing-System</t>
  </si>
  <si>
    <t>washing machine (20-30 l/m)</t>
  </si>
  <si>
    <t>Sprinkler (15-30 l/m)</t>
  </si>
  <si>
    <t>garden-hose 1/2-Zoll</t>
  </si>
  <si>
    <t>garden-hose 3/4-Zoll</t>
  </si>
  <si>
    <t>tap/faucet (Wasserhahn) DN15</t>
  </si>
  <si>
    <t>tap/faucet (Wasserhahn) DN20</t>
  </si>
  <si>
    <t>tap/faucet (Wasserhahn) DN25</t>
  </si>
  <si>
    <t>Total l/min</t>
  </si>
  <si>
    <t>Total l/hr</t>
  </si>
  <si>
    <t>l/hr</t>
  </si>
  <si>
    <t>min Delivery head, pumping-altitude (min Förderhöhe)</t>
  </si>
  <si>
    <t>Zoll</t>
  </si>
  <si>
    <t>3/4</t>
  </si>
  <si>
    <t>1</t>
  </si>
  <si>
    <t>1 1/4</t>
  </si>
  <si>
    <t>1 1/2</t>
  </si>
  <si>
    <t>inch/Zoll</t>
  </si>
  <si>
    <t>bow 90°</t>
  </si>
  <si>
    <t>mWs</t>
  </si>
  <si>
    <t>angle 90°</t>
  </si>
  <si>
    <t>Valve</t>
  </si>
  <si>
    <t>flow-back protection flap</t>
  </si>
  <si>
    <t>sucking-bucket (Saugkorb)</t>
  </si>
  <si>
    <t xml:space="preserve">m </t>
  </si>
  <si>
    <t>vertical pipes</t>
  </si>
  <si>
    <t>horizontal pipes</t>
  </si>
  <si>
    <t>pressure-loss by pipe (value from above)</t>
  </si>
  <si>
    <t>per 100 m</t>
  </si>
  <si>
    <t>real size (25% losses)</t>
  </si>
  <si>
    <t>neccessary water pressure (3-5 bar)</t>
  </si>
  <si>
    <t>Delivery head, pumping-altitude (min Förderhöhe)</t>
  </si>
  <si>
    <t>size in inch/Größe in Zoll</t>
  </si>
  <si>
    <t>length in m/Länge in m</t>
  </si>
  <si>
    <t>at 3 bar</t>
  </si>
  <si>
    <t>at 5 bar</t>
  </si>
  <si>
    <t>1/2</t>
  </si>
  <si>
    <t>By using a fine nozzle/jet the flow reduces by 0,33 or 0 (Input 0 or 0,33)</t>
  </si>
  <si>
    <t>Calculation Rain-Water Cisterne</t>
  </si>
  <si>
    <t xml:space="preserve">rain-water-yield by a roof </t>
  </si>
  <si>
    <t>Area of the roof (length * width)</t>
  </si>
  <si>
    <t>m2</t>
  </si>
  <si>
    <t>how much rain in this area?</t>
  </si>
  <si>
    <t>mm</t>
  </si>
  <si>
    <t>look for card in your location; in Germany www.dwd.de</t>
  </si>
  <si>
    <t xml:space="preserve">Loss-Factor for the roof </t>
  </si>
  <si>
    <t>mm rain = l/m2</t>
  </si>
  <si>
    <t>(brick: 0,75; Metal: 0,9; gravel: 0,6)</t>
  </si>
  <si>
    <t>m3/year</t>
  </si>
  <si>
    <t>Water demand household</t>
  </si>
  <si>
    <t>Toilette</t>
  </si>
  <si>
    <t>Person</t>
  </si>
  <si>
    <t>m3/Year</t>
  </si>
  <si>
    <t>Washing-Machine</t>
  </si>
  <si>
    <t>Cleaning</t>
  </si>
  <si>
    <t>Water-Tap external (number of)</t>
  </si>
  <si>
    <t>Number 0f</t>
  </si>
  <si>
    <t>Irrigation (per 100 m2)</t>
  </si>
  <si>
    <t>/100 m2</t>
  </si>
  <si>
    <t>Size of cisterne</t>
  </si>
  <si>
    <t>m3</t>
  </si>
  <si>
    <t>Input-Field=</t>
  </si>
  <si>
    <t>calculation=</t>
  </si>
  <si>
    <t>(do not change)</t>
  </si>
  <si>
    <t>Planning an irrigation system</t>
  </si>
  <si>
    <t>Quantity / Length Unit Comment</t>
  </si>
  <si>
    <t>Rain collection system</t>
  </si>
  <si>
    <t>Rain gutter length</t>
  </si>
  <si>
    <t>Termination</t>
  </si>
  <si>
    <t>Outlet (T-piece)</t>
  </si>
  <si>
    <t>Reducer</t>
  </si>
  <si>
    <t>Downpipe</t>
  </si>
  <si>
    <t>Rain barrel Quantity</t>
  </si>
  <si>
    <t>possibly increased, so that irrigation is possible!</t>
  </si>
  <si>
    <t>Water pump for emptying mobile</t>
  </si>
  <si>
    <t>Suction filter with float-balon</t>
  </si>
  <si>
    <t>Check valve</t>
  </si>
  <si>
    <t>so that it does not run back!</t>
  </si>
  <si>
    <t>Or submersible pump</t>
  </si>
  <si>
    <t>Irrigation depot increased number</t>
  </si>
  <si>
    <t>with low water flow</t>
  </si>
  <si>
    <t>Inlet on top for hose</t>
  </si>
  <si>
    <t>simply drill hole with hose size</t>
  </si>
  <si>
    <t>Control hole for indication full</t>
  </si>
  <si>
    <t>drill small hole</t>
  </si>
  <si>
    <t>Outlet below for watering</t>
  </si>
  <si>
    <t>Passage for tap</t>
  </si>
  <si>
    <t>Stopcock or valve</t>
  </si>
  <si>
    <t>Main hose distribution 13 mm</t>
  </si>
  <si>
    <t>Outlets with T-piece</t>
  </si>
  <si>
    <t>picture 11</t>
  </si>
  <si>
    <t>9/12 mm hose</t>
  </si>
  <si>
    <t>Quick connector bidirectional</t>
  </si>
  <si>
    <t>picture 12</t>
  </si>
  <si>
    <t>Quick connector with stop</t>
  </si>
  <si>
    <t>picture 13</t>
  </si>
  <si>
    <t>Hose reduced diameter 4/7 mm</t>
  </si>
  <si>
    <t>to the plant</t>
  </si>
  <si>
    <t>3-way connector 9mm to 4 mm</t>
  </si>
  <si>
    <t>Bracket for sprinkler</t>
  </si>
  <si>
    <t>picture 15</t>
  </si>
  <si>
    <t>Sprinkler</t>
  </si>
  <si>
    <t>Dripper</t>
  </si>
  <si>
    <t>picture 16</t>
  </si>
  <si>
    <t>3-way connector</t>
  </si>
  <si>
    <t>Picture 10</t>
  </si>
  <si>
    <t>recessed bottles</t>
  </si>
  <si>
    <t>Bottle without bottom in the root area</t>
  </si>
  <si>
    <t>Do not water the soil surface to prevent weeds and to save a lot of water.</t>
  </si>
  <si>
    <t>clay cone with irrigation hose</t>
  </si>
  <si>
    <t>optional Teflon tape, hemp</t>
  </si>
  <si>
    <t>For old systems</t>
  </si>
  <si>
    <t>picture10</t>
  </si>
  <si>
    <t>picture11</t>
  </si>
  <si>
    <t>picture13 mit Stop</t>
  </si>
  <si>
    <t>picture14</t>
  </si>
  <si>
    <t>picture15</t>
  </si>
  <si>
    <t>picture16</t>
  </si>
  <si>
    <t>hose-size and water-flow (garden hose sizes and water flow rates)</t>
  </si>
  <si>
    <t>Calculation Water-Pump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</si>
</sst>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</numFmts>
  <fonts count="44"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.5"/>
      <name val="Verdana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31" fillId="0" borderId="0" xfId="0" applyFont="1" applyAlignment="1">
      <alignment/>
    </xf>
    <xf numFmtId="0" fontId="0" fillId="19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180975</xdr:rowOff>
    </xdr:from>
    <xdr:to>
      <xdr:col>13</xdr:col>
      <xdr:colOff>390525</xdr:colOff>
      <xdr:row>97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077325"/>
          <a:ext cx="5295900" cy="858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1</xdr:row>
      <xdr:rowOff>114300</xdr:rowOff>
    </xdr:from>
    <xdr:to>
      <xdr:col>11</xdr:col>
      <xdr:colOff>190500</xdr:colOff>
      <xdr:row>22</xdr:row>
      <xdr:rowOff>161925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333375"/>
          <a:ext cx="35052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A2" sqref="A2"/>
    </sheetView>
  </sheetViews>
  <sheetFormatPr defaultColWidth="11.00390625" defaultRowHeight="14.25"/>
  <cols>
    <col min="1" max="1" width="35.375" style="0" customWidth="1"/>
  </cols>
  <sheetData>
    <row r="1" ht="17.25">
      <c r="A1" s="1" t="s">
        <v>130</v>
      </c>
    </row>
    <row r="2" ht="18">
      <c r="A2" s="1"/>
    </row>
    <row r="3" spans="1:5" ht="14.25">
      <c r="A3" s="5" t="s">
        <v>72</v>
      </c>
      <c r="B3" s="5"/>
      <c r="C3" s="6" t="s">
        <v>73</v>
      </c>
      <c r="D3" s="6"/>
      <c r="E3" t="s">
        <v>74</v>
      </c>
    </row>
    <row r="4" spans="1:7" ht="14.25">
      <c r="A4" s="3" t="s">
        <v>0</v>
      </c>
      <c r="B4" s="4"/>
      <c r="C4" s="4"/>
      <c r="D4" s="4"/>
      <c r="E4" s="4"/>
      <c r="F4" s="4"/>
      <c r="G4" s="4"/>
    </row>
    <row r="5" spans="1:7" ht="14.25">
      <c r="A5" s="4" t="s">
        <v>1</v>
      </c>
      <c r="B5" s="5">
        <v>10</v>
      </c>
      <c r="C5" s="4" t="s">
        <v>2</v>
      </c>
      <c r="D5" s="4">
        <v>0.1</v>
      </c>
      <c r="E5" s="4" t="s">
        <v>3</v>
      </c>
      <c r="F5" s="6">
        <f>B5*D5</f>
        <v>1</v>
      </c>
      <c r="G5" s="4" t="s">
        <v>3</v>
      </c>
    </row>
    <row r="6" spans="1:7" ht="14.25">
      <c r="A6" s="4" t="s">
        <v>4</v>
      </c>
      <c r="B6" s="5">
        <v>10</v>
      </c>
      <c r="C6" s="4" t="s">
        <v>2</v>
      </c>
      <c r="D6" s="4">
        <v>0.1</v>
      </c>
      <c r="E6" s="4" t="s">
        <v>3</v>
      </c>
      <c r="F6" s="6">
        <f>B6*D6</f>
        <v>1</v>
      </c>
      <c r="G6" s="4" t="s">
        <v>3</v>
      </c>
    </row>
    <row r="7" spans="1:7" ht="14.25">
      <c r="A7" s="4" t="s">
        <v>5</v>
      </c>
      <c r="B7" s="5">
        <v>4</v>
      </c>
      <c r="C7" s="4" t="s">
        <v>3</v>
      </c>
      <c r="D7" s="4"/>
      <c r="E7" s="4"/>
      <c r="F7" s="6">
        <f>B7</f>
        <v>4</v>
      </c>
      <c r="G7" s="4" t="s">
        <v>3</v>
      </c>
    </row>
    <row r="8" spans="1:7" ht="14.25">
      <c r="A8" s="3" t="s">
        <v>0</v>
      </c>
      <c r="B8" s="3"/>
      <c r="C8" s="3"/>
      <c r="D8" s="3"/>
      <c r="E8" s="3"/>
      <c r="F8" s="7">
        <f>SUM(F5:F7)</f>
        <v>6</v>
      </c>
      <c r="G8" s="3" t="s">
        <v>3</v>
      </c>
    </row>
    <row r="9" spans="1:7" ht="14.25">
      <c r="A9" s="3"/>
      <c r="B9" s="4"/>
      <c r="C9" s="4"/>
      <c r="D9" s="4"/>
      <c r="E9" s="4"/>
      <c r="F9" s="4"/>
      <c r="G9" s="4"/>
    </row>
    <row r="10" spans="1:7" ht="14.25">
      <c r="A10" s="3" t="s">
        <v>6</v>
      </c>
      <c r="B10" s="4"/>
      <c r="C10" s="4"/>
      <c r="D10" s="4"/>
      <c r="E10" s="4"/>
      <c r="F10" s="4"/>
      <c r="G10" s="4"/>
    </row>
    <row r="11" spans="1:7" ht="14.25">
      <c r="A11" s="4" t="s">
        <v>7</v>
      </c>
      <c r="B11" s="4" t="s">
        <v>8</v>
      </c>
      <c r="C11" s="8">
        <v>1</v>
      </c>
      <c r="D11" s="4">
        <v>6</v>
      </c>
      <c r="E11" s="4" t="s">
        <v>9</v>
      </c>
      <c r="F11" s="9">
        <f aca="true" t="shared" si="0" ref="F11:F20">C11*D11</f>
        <v>6</v>
      </c>
      <c r="G11" s="4" t="s">
        <v>9</v>
      </c>
    </row>
    <row r="12" spans="1:7" ht="14.25">
      <c r="A12" s="4" t="s">
        <v>10</v>
      </c>
      <c r="B12" s="4" t="s">
        <v>8</v>
      </c>
      <c r="C12" s="8">
        <v>0</v>
      </c>
      <c r="D12" s="4">
        <v>10</v>
      </c>
      <c r="E12" s="4" t="s">
        <v>9</v>
      </c>
      <c r="F12" s="9">
        <f t="shared" si="0"/>
        <v>0</v>
      </c>
      <c r="G12" s="4" t="s">
        <v>9</v>
      </c>
    </row>
    <row r="13" spans="1:7" ht="14.25">
      <c r="A13" s="4" t="s">
        <v>11</v>
      </c>
      <c r="B13" s="4" t="s">
        <v>8</v>
      </c>
      <c r="C13" s="8">
        <v>0</v>
      </c>
      <c r="D13" s="4">
        <v>72</v>
      </c>
      <c r="E13" s="4" t="s">
        <v>9</v>
      </c>
      <c r="F13" s="9">
        <f t="shared" si="0"/>
        <v>0</v>
      </c>
      <c r="G13" s="4" t="s">
        <v>9</v>
      </c>
    </row>
    <row r="14" spans="1:7" ht="14.25">
      <c r="A14" s="4" t="s">
        <v>12</v>
      </c>
      <c r="B14" s="4" t="s">
        <v>8</v>
      </c>
      <c r="C14" s="8">
        <v>1</v>
      </c>
      <c r="D14" s="4">
        <v>25</v>
      </c>
      <c r="E14" s="4" t="s">
        <v>9</v>
      </c>
      <c r="F14" s="9">
        <f t="shared" si="0"/>
        <v>25</v>
      </c>
      <c r="G14" s="4" t="s">
        <v>9</v>
      </c>
    </row>
    <row r="15" spans="1:7" ht="14.25">
      <c r="A15" s="4" t="s">
        <v>13</v>
      </c>
      <c r="B15" s="4" t="s">
        <v>8</v>
      </c>
      <c r="C15" s="8">
        <v>1</v>
      </c>
      <c r="D15" s="4">
        <v>22</v>
      </c>
      <c r="E15" s="4" t="s">
        <v>9</v>
      </c>
      <c r="F15" s="9">
        <f t="shared" si="0"/>
        <v>22</v>
      </c>
      <c r="G15" s="4" t="s">
        <v>9</v>
      </c>
    </row>
    <row r="16" spans="1:7" ht="14.25">
      <c r="A16" s="4" t="s">
        <v>14</v>
      </c>
      <c r="B16" s="4" t="s">
        <v>8</v>
      </c>
      <c r="C16" s="8">
        <v>1</v>
      </c>
      <c r="D16" s="4">
        <v>20</v>
      </c>
      <c r="E16" s="4" t="s">
        <v>9</v>
      </c>
      <c r="F16" s="9">
        <f t="shared" si="0"/>
        <v>20</v>
      </c>
      <c r="G16" s="4" t="s">
        <v>9</v>
      </c>
    </row>
    <row r="17" spans="1:7" ht="14.25">
      <c r="A17" s="4" t="s">
        <v>15</v>
      </c>
      <c r="B17" s="4" t="s">
        <v>8</v>
      </c>
      <c r="C17" s="8">
        <v>0</v>
      </c>
      <c r="D17" s="4">
        <v>30</v>
      </c>
      <c r="E17" s="4" t="s">
        <v>9</v>
      </c>
      <c r="F17" s="9">
        <f t="shared" si="0"/>
        <v>0</v>
      </c>
      <c r="G17" s="4" t="s">
        <v>9</v>
      </c>
    </row>
    <row r="18" spans="1:7" ht="14.25">
      <c r="A18" s="4" t="s">
        <v>16</v>
      </c>
      <c r="B18" s="4" t="s">
        <v>8</v>
      </c>
      <c r="C18" s="8">
        <v>0</v>
      </c>
      <c r="D18" s="4">
        <v>18</v>
      </c>
      <c r="E18" s="4" t="s">
        <v>9</v>
      </c>
      <c r="F18" s="9">
        <f t="shared" si="0"/>
        <v>0</v>
      </c>
      <c r="G18" s="4" t="s">
        <v>9</v>
      </c>
    </row>
    <row r="19" spans="1:7" ht="14.25">
      <c r="A19" s="4" t="s">
        <v>17</v>
      </c>
      <c r="B19" s="4" t="s">
        <v>8</v>
      </c>
      <c r="C19" s="8">
        <v>0</v>
      </c>
      <c r="D19" s="4">
        <v>30</v>
      </c>
      <c r="E19" s="4" t="s">
        <v>9</v>
      </c>
      <c r="F19" s="9">
        <f t="shared" si="0"/>
        <v>0</v>
      </c>
      <c r="G19" s="4" t="s">
        <v>9</v>
      </c>
    </row>
    <row r="20" spans="1:7" ht="14.25">
      <c r="A20" s="4" t="s">
        <v>18</v>
      </c>
      <c r="B20" s="4" t="s">
        <v>8</v>
      </c>
      <c r="C20" s="8">
        <v>0</v>
      </c>
      <c r="D20" s="4">
        <v>60</v>
      </c>
      <c r="E20" s="4" t="s">
        <v>9</v>
      </c>
      <c r="F20" s="9">
        <f t="shared" si="0"/>
        <v>0</v>
      </c>
      <c r="G20" s="4" t="s">
        <v>9</v>
      </c>
    </row>
    <row r="21" spans="1:7" ht="14.25">
      <c r="A21" s="3" t="s">
        <v>19</v>
      </c>
      <c r="B21" s="3"/>
      <c r="C21" s="3"/>
      <c r="D21" s="3"/>
      <c r="E21" s="3"/>
      <c r="F21" s="7">
        <f>SUM(F11:F20)</f>
        <v>73</v>
      </c>
      <c r="G21" s="3" t="s">
        <v>9</v>
      </c>
    </row>
    <row r="22" spans="1:7" ht="14.25">
      <c r="A22" s="3" t="s">
        <v>20</v>
      </c>
      <c r="F22" s="7">
        <f>F21*60</f>
        <v>4380</v>
      </c>
      <c r="G22" s="3" t="s">
        <v>21</v>
      </c>
    </row>
    <row r="23" spans="1:7" ht="14.25">
      <c r="A23" s="3"/>
      <c r="F23" s="7"/>
      <c r="G23" s="3"/>
    </row>
    <row r="24" spans="1:4" ht="13.5">
      <c r="A24" s="3" t="s">
        <v>22</v>
      </c>
      <c r="D24" s="2"/>
    </row>
    <row r="25" spans="1:7" ht="13.5">
      <c r="A25" s="3" t="s">
        <v>23</v>
      </c>
      <c r="B25" s="2" t="s">
        <v>8</v>
      </c>
      <c r="C25" s="10" t="s">
        <v>24</v>
      </c>
      <c r="D25" s="10" t="s">
        <v>25</v>
      </c>
      <c r="E25" s="10" t="s">
        <v>26</v>
      </c>
      <c r="F25" s="10" t="s">
        <v>27</v>
      </c>
      <c r="G25" s="3" t="s">
        <v>28</v>
      </c>
    </row>
    <row r="26" spans="1:7" ht="13.5">
      <c r="A26" s="4" t="s">
        <v>29</v>
      </c>
      <c r="B26" s="8">
        <v>0</v>
      </c>
      <c r="C26" s="11">
        <v>2</v>
      </c>
      <c r="D26" s="11">
        <v>2.5</v>
      </c>
      <c r="E26" s="11">
        <v>2.5</v>
      </c>
      <c r="F26" s="11">
        <v>3</v>
      </c>
      <c r="G26" t="s">
        <v>30</v>
      </c>
    </row>
    <row r="27" spans="1:7" ht="13.5">
      <c r="A27" s="4" t="s">
        <v>31</v>
      </c>
      <c r="B27" s="8">
        <v>3</v>
      </c>
      <c r="C27" s="11">
        <v>4</v>
      </c>
      <c r="D27" s="11">
        <v>4.5</v>
      </c>
      <c r="E27" s="11">
        <v>4.5</v>
      </c>
      <c r="F27" s="11">
        <v>5.5</v>
      </c>
      <c r="G27" t="s">
        <v>30</v>
      </c>
    </row>
    <row r="28" spans="1:7" ht="13.5">
      <c r="A28" s="4" t="s">
        <v>32</v>
      </c>
      <c r="B28" s="8">
        <v>1</v>
      </c>
      <c r="C28" s="11">
        <v>4</v>
      </c>
      <c r="D28" s="11">
        <v>6</v>
      </c>
      <c r="E28" s="11">
        <v>7</v>
      </c>
      <c r="F28" s="11">
        <v>10</v>
      </c>
      <c r="G28" t="s">
        <v>30</v>
      </c>
    </row>
    <row r="29" spans="1:7" ht="13.5">
      <c r="A29" s="4" t="s">
        <v>33</v>
      </c>
      <c r="B29" s="8">
        <v>0</v>
      </c>
      <c r="C29" s="11">
        <v>1.5</v>
      </c>
      <c r="D29" s="11">
        <v>2</v>
      </c>
      <c r="E29" s="11">
        <v>2</v>
      </c>
      <c r="F29" s="11">
        <v>2.5</v>
      </c>
      <c r="G29" t="s">
        <v>30</v>
      </c>
    </row>
    <row r="30" spans="1:7" ht="13.5">
      <c r="A30" s="4" t="s">
        <v>34</v>
      </c>
      <c r="B30" s="8">
        <v>1</v>
      </c>
      <c r="C30" s="11">
        <v>1.5</v>
      </c>
      <c r="D30" s="11">
        <v>2</v>
      </c>
      <c r="E30" s="11">
        <v>2.5</v>
      </c>
      <c r="F30" s="11">
        <v>3</v>
      </c>
      <c r="G30" t="s">
        <v>30</v>
      </c>
    </row>
    <row r="31" spans="1:7" ht="13.5">
      <c r="A31" s="4"/>
      <c r="C31" s="9">
        <f>B26*C26+B27*C27+B28*C28+B29*C29+B30*C30</f>
        <v>17.5</v>
      </c>
      <c r="D31" s="9">
        <f>B26*D26+B27*D27+B28*D28+B29*D29+B30*D30</f>
        <v>21.5</v>
      </c>
      <c r="E31" s="9">
        <f>B26*E26+B27*E27+B28*E28+B29*E29+B30*E30</f>
        <v>23</v>
      </c>
      <c r="F31" s="9">
        <f>B26*F26+B27*F27+B28*F28+B29*F29+B30*F30</f>
        <v>29.5</v>
      </c>
      <c r="G31" t="s">
        <v>35</v>
      </c>
    </row>
    <row r="32" spans="1:7" ht="13.5">
      <c r="A32" s="4" t="s">
        <v>36</v>
      </c>
      <c r="C32" s="12">
        <v>9.3</v>
      </c>
      <c r="D32" s="8">
        <v>9.3</v>
      </c>
      <c r="E32" s="12">
        <v>9.3</v>
      </c>
      <c r="F32" s="12">
        <v>9.3</v>
      </c>
      <c r="G32" t="s">
        <v>2</v>
      </c>
    </row>
    <row r="33" spans="1:7" ht="13.5">
      <c r="A33" s="4" t="s">
        <v>37</v>
      </c>
      <c r="C33" s="12">
        <v>8.2</v>
      </c>
      <c r="D33" s="8">
        <v>8.2</v>
      </c>
      <c r="E33" s="12">
        <v>8.2</v>
      </c>
      <c r="F33" s="12">
        <v>8.2</v>
      </c>
      <c r="G33" t="s">
        <v>2</v>
      </c>
    </row>
    <row r="34" spans="1:7" ht="13.5">
      <c r="A34" s="4"/>
      <c r="C34" s="9">
        <f>SUM(C31:C33)</f>
        <v>35</v>
      </c>
      <c r="D34" s="9">
        <f>SUM(D31:D33)</f>
        <v>39</v>
      </c>
      <c r="E34" s="9">
        <f>SUM(E31:E33)</f>
        <v>40.5</v>
      </c>
      <c r="F34" s="9">
        <f>SUM(F31:F33)</f>
        <v>47</v>
      </c>
      <c r="G34" t="s">
        <v>2</v>
      </c>
    </row>
    <row r="35" spans="1:7" ht="13.5">
      <c r="A35" s="4"/>
      <c r="D35" s="10" t="s">
        <v>25</v>
      </c>
      <c r="E35" s="10" t="s">
        <v>26</v>
      </c>
      <c r="F35" s="10" t="s">
        <v>27</v>
      </c>
      <c r="G35" s="3" t="s">
        <v>28</v>
      </c>
    </row>
    <row r="36" spans="1:7" ht="13.5">
      <c r="A36" s="4" t="s">
        <v>38</v>
      </c>
      <c r="B36" s="7">
        <f>F22</f>
        <v>4380</v>
      </c>
      <c r="C36" s="3" t="s">
        <v>21</v>
      </c>
      <c r="D36">
        <f>B36*0.0015</f>
        <v>6.57</v>
      </c>
      <c r="E36">
        <f>B36*0.0005</f>
        <v>2.19</v>
      </c>
      <c r="F36">
        <f>B36*0.000165</f>
        <v>0.7227</v>
      </c>
      <c r="G36" t="s">
        <v>39</v>
      </c>
    </row>
    <row r="37" spans="1:7" ht="13.5">
      <c r="A37" s="4"/>
      <c r="D37" s="9">
        <f>B36*0.0015*D34/100</f>
        <v>2.5623</v>
      </c>
      <c r="E37" s="9">
        <f>B36*0.0015*E34/100</f>
        <v>2.6608500000000004</v>
      </c>
      <c r="F37" s="9">
        <f>B36*0.0015*F34/100</f>
        <v>3.0879000000000003</v>
      </c>
      <c r="G37" s="7" t="s">
        <v>2</v>
      </c>
    </row>
    <row r="38" spans="1:7" ht="13.5">
      <c r="A38" s="4" t="s">
        <v>22</v>
      </c>
      <c r="D38" s="9">
        <f>D32+D37</f>
        <v>11.862300000000001</v>
      </c>
      <c r="E38" s="9">
        <f>E32+E37</f>
        <v>11.96085</v>
      </c>
      <c r="F38" s="9">
        <f>F32+F37</f>
        <v>12.387900000000002</v>
      </c>
      <c r="G38" s="7" t="s">
        <v>2</v>
      </c>
    </row>
    <row r="39" spans="1:6" ht="13.5">
      <c r="A39" t="s">
        <v>40</v>
      </c>
      <c r="D39" s="9">
        <f>D38*0.25</f>
        <v>2.9655750000000003</v>
      </c>
      <c r="E39" s="9">
        <f>E38*0.25</f>
        <v>2.9902125</v>
      </c>
      <c r="F39" s="9">
        <f>F38*0.25</f>
        <v>3.0969750000000005</v>
      </c>
    </row>
    <row r="40" spans="1:7" ht="13.5">
      <c r="A40" s="4" t="s">
        <v>22</v>
      </c>
      <c r="D40" s="9">
        <f>SUM(D38:D39)</f>
        <v>14.827875000000002</v>
      </c>
      <c r="E40" s="9">
        <f>E38*1.3</f>
        <v>15.549105</v>
      </c>
      <c r="F40" s="9">
        <f>F38*1.3</f>
        <v>16.104270000000003</v>
      </c>
      <c r="G40" s="7" t="s">
        <v>2</v>
      </c>
    </row>
    <row r="41" spans="1:7" ht="13.5">
      <c r="A41" s="4" t="s">
        <v>41</v>
      </c>
      <c r="B41" s="5">
        <v>3</v>
      </c>
      <c r="C41" t="s">
        <v>3</v>
      </c>
      <c r="D41" s="9">
        <f>B41*10</f>
        <v>30</v>
      </c>
      <c r="E41" s="9">
        <f>B41*10</f>
        <v>30</v>
      </c>
      <c r="F41" s="9">
        <f>B41*10</f>
        <v>30</v>
      </c>
      <c r="G41" s="7" t="s">
        <v>2</v>
      </c>
    </row>
    <row r="42" spans="1:7" ht="13.5">
      <c r="A42" s="3" t="s">
        <v>42</v>
      </c>
      <c r="D42" s="7">
        <f>SUM(D40:D41)</f>
        <v>44.827875000000006</v>
      </c>
      <c r="E42" s="7">
        <f>SUM(E40:E41)</f>
        <v>45.549105</v>
      </c>
      <c r="F42" s="7">
        <f>SUM(F40:F41)</f>
        <v>46.10427</v>
      </c>
      <c r="G42" s="7" t="s">
        <v>2</v>
      </c>
    </row>
    <row r="45" ht="13.5">
      <c r="A45" s="2" t="s">
        <v>129</v>
      </c>
    </row>
    <row r="46" spans="1:5" ht="13.5">
      <c r="A46" t="s">
        <v>43</v>
      </c>
      <c r="B46" t="s">
        <v>44</v>
      </c>
      <c r="C46" t="s">
        <v>45</v>
      </c>
      <c r="E46" t="s">
        <v>46</v>
      </c>
    </row>
    <row r="47" spans="1:6" ht="13.5">
      <c r="A47" s="13" t="s">
        <v>47</v>
      </c>
      <c r="B47" s="8">
        <v>25</v>
      </c>
      <c r="C47" s="9">
        <f>B47-(B47*B51)</f>
        <v>16.75</v>
      </c>
      <c r="D47" t="s">
        <v>9</v>
      </c>
      <c r="E47" s="9">
        <f>B47*1.2-(B47*1.2*B51)</f>
        <v>20.1</v>
      </c>
      <c r="F47" t="s">
        <v>9</v>
      </c>
    </row>
    <row r="48" spans="1:6" ht="13.5">
      <c r="A48" s="13" t="s">
        <v>47</v>
      </c>
      <c r="B48" s="8">
        <v>50</v>
      </c>
      <c r="C48" s="9">
        <f>B48*0.32-(B48*0.32*B51)</f>
        <v>10.719999999999999</v>
      </c>
      <c r="D48" t="s">
        <v>9</v>
      </c>
      <c r="E48" s="9">
        <f>B48*0.42-(B48*0.42*B51)</f>
        <v>14.07</v>
      </c>
      <c r="F48" t="s">
        <v>9</v>
      </c>
    </row>
    <row r="49" spans="1:6" ht="13.5">
      <c r="A49" s="13" t="s">
        <v>24</v>
      </c>
      <c r="B49" s="8">
        <v>25</v>
      </c>
      <c r="C49" s="9">
        <f>B49*2.4-(B49*2.4*B51)</f>
        <v>40.2</v>
      </c>
      <c r="D49" t="s">
        <v>9</v>
      </c>
      <c r="E49" s="9">
        <f>B49*3.36-(B49*3.36*B51)</f>
        <v>56.28</v>
      </c>
      <c r="F49" t="s">
        <v>9</v>
      </c>
    </row>
    <row r="50" spans="1:6" ht="13.5">
      <c r="A50" s="13" t="s">
        <v>24</v>
      </c>
      <c r="B50" s="8">
        <v>50</v>
      </c>
      <c r="C50" s="9">
        <f>B50*0.9-(B50*0.9*B51)</f>
        <v>30.15</v>
      </c>
      <c r="D50" t="s">
        <v>9</v>
      </c>
      <c r="E50" s="9">
        <f>B50*1.2-(B50*1.2*B51)</f>
        <v>40.2</v>
      </c>
      <c r="F50" t="s">
        <v>9</v>
      </c>
    </row>
    <row r="51" spans="1:6" ht="29.25" customHeight="1">
      <c r="A51" s="14" t="s">
        <v>48</v>
      </c>
      <c r="B51" s="8">
        <v>0.33</v>
      </c>
      <c r="C51" s="15"/>
      <c r="D51" s="16"/>
      <c r="E51" s="16"/>
      <c r="F51" s="16"/>
    </row>
    <row r="53" ht="18">
      <c r="A53" s="1" t="s">
        <v>49</v>
      </c>
    </row>
    <row r="54" ht="14.25">
      <c r="A54" s="10" t="s">
        <v>50</v>
      </c>
    </row>
    <row r="55" spans="1:3" ht="14.25">
      <c r="A55" t="s">
        <v>51</v>
      </c>
      <c r="B55" s="8">
        <v>160</v>
      </c>
      <c r="C55" t="s">
        <v>52</v>
      </c>
    </row>
    <row r="56" spans="1:4" ht="14.25">
      <c r="A56" t="s">
        <v>53</v>
      </c>
      <c r="B56" s="8">
        <v>600</v>
      </c>
      <c r="C56" t="s">
        <v>54</v>
      </c>
      <c r="D56" t="s">
        <v>55</v>
      </c>
    </row>
    <row r="57" spans="1:4" ht="14.25">
      <c r="A57" t="s">
        <v>56</v>
      </c>
      <c r="D57" t="s">
        <v>57</v>
      </c>
    </row>
    <row r="58" spans="1:2" ht="14.25">
      <c r="A58" t="s">
        <v>58</v>
      </c>
      <c r="B58" s="5">
        <v>0.75</v>
      </c>
    </row>
    <row r="59" spans="1:3" ht="14.25">
      <c r="A59" s="10" t="s">
        <v>50</v>
      </c>
      <c r="B59" s="7">
        <f>B55*B56/1000*B58</f>
        <v>72</v>
      </c>
      <c r="C59" s="7" t="s">
        <v>59</v>
      </c>
    </row>
    <row r="61" ht="14.25">
      <c r="A61" s="2" t="s">
        <v>60</v>
      </c>
    </row>
    <row r="62" spans="1:7" ht="14.25">
      <c r="A62" t="s">
        <v>61</v>
      </c>
      <c r="B62" s="8">
        <v>3</v>
      </c>
      <c r="C62" t="s">
        <v>62</v>
      </c>
      <c r="D62">
        <v>6.6</v>
      </c>
      <c r="E62" t="s">
        <v>63</v>
      </c>
      <c r="F62" s="9">
        <f>B62*D62</f>
        <v>19.799999999999997</v>
      </c>
      <c r="G62" t="s">
        <v>59</v>
      </c>
    </row>
    <row r="63" spans="1:7" ht="14.25">
      <c r="A63" t="s">
        <v>64</v>
      </c>
      <c r="B63" s="8">
        <v>3</v>
      </c>
      <c r="C63" t="s">
        <v>62</v>
      </c>
      <c r="D63">
        <v>6</v>
      </c>
      <c r="F63" s="9">
        <f>B63*D63</f>
        <v>18</v>
      </c>
      <c r="G63" t="s">
        <v>59</v>
      </c>
    </row>
    <row r="64" spans="1:7" ht="14.25">
      <c r="A64" t="s">
        <v>65</v>
      </c>
      <c r="B64" s="8">
        <v>3</v>
      </c>
      <c r="C64" t="s">
        <v>62</v>
      </c>
      <c r="D64">
        <v>0.6</v>
      </c>
      <c r="F64" s="9">
        <f>B64*D64</f>
        <v>1.7999999999999998</v>
      </c>
      <c r="G64" t="s">
        <v>59</v>
      </c>
    </row>
    <row r="65" spans="1:7" ht="14.25">
      <c r="A65" t="s">
        <v>66</v>
      </c>
      <c r="B65" s="8">
        <v>2</v>
      </c>
      <c r="C65" t="s">
        <v>67</v>
      </c>
      <c r="D65">
        <v>3</v>
      </c>
      <c r="F65" s="9">
        <f>B65*D65</f>
        <v>6</v>
      </c>
      <c r="G65" t="s">
        <v>59</v>
      </c>
    </row>
    <row r="66" spans="1:7" ht="14.25">
      <c r="A66" t="s">
        <v>68</v>
      </c>
      <c r="B66" s="8">
        <v>6</v>
      </c>
      <c r="C66" t="s">
        <v>69</v>
      </c>
      <c r="D66">
        <v>6</v>
      </c>
      <c r="F66" s="9">
        <f>B66*D66</f>
        <v>36</v>
      </c>
      <c r="G66" t="s">
        <v>59</v>
      </c>
    </row>
    <row r="67" spans="1:7" ht="14.25">
      <c r="A67" s="2" t="s">
        <v>60</v>
      </c>
      <c r="F67" s="7">
        <f>SUM(F62:F66)</f>
        <v>81.6</v>
      </c>
      <c r="G67" t="s">
        <v>59</v>
      </c>
    </row>
    <row r="69" spans="1:3" ht="14.25">
      <c r="A69" s="2" t="s">
        <v>70</v>
      </c>
      <c r="B69" s="7">
        <f>F67/12</f>
        <v>6.8</v>
      </c>
      <c r="C69" t="s">
        <v>71</v>
      </c>
    </row>
    <row r="72" ht="14.25">
      <c r="A72" s="2"/>
    </row>
    <row r="73" ht="14.25">
      <c r="A73" s="2"/>
    </row>
  </sheetData>
  <sheetProtection/>
  <mergeCells count="1">
    <mergeCell ref="C51:F5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33.75390625" style="0" customWidth="1"/>
    <col min="2" max="2" width="12.50390625" style="0" customWidth="1"/>
    <col min="3" max="3" width="3.875" style="0" customWidth="1"/>
    <col min="5" max="5" width="31.375" style="0" customWidth="1"/>
  </cols>
  <sheetData>
    <row r="1" ht="18">
      <c r="A1" s="17" t="s">
        <v>75</v>
      </c>
    </row>
    <row r="2" ht="13.5">
      <c r="B2" t="s">
        <v>76</v>
      </c>
    </row>
    <row r="3" ht="14.25">
      <c r="A3" s="18" t="s">
        <v>77</v>
      </c>
    </row>
    <row r="4" spans="1:3" ht="13.5">
      <c r="A4" t="s">
        <v>78</v>
      </c>
      <c r="B4">
        <v>4</v>
      </c>
      <c r="C4" t="s">
        <v>2</v>
      </c>
    </row>
    <row r="5" spans="1:2" ht="13.5">
      <c r="A5" t="s">
        <v>79</v>
      </c>
      <c r="B5">
        <v>2</v>
      </c>
    </row>
    <row r="6" spans="1:2" ht="13.5">
      <c r="A6" t="s">
        <v>80</v>
      </c>
      <c r="B6">
        <v>1</v>
      </c>
    </row>
    <row r="7" spans="1:2" ht="13.5">
      <c r="A7" t="s">
        <v>81</v>
      </c>
      <c r="B7">
        <v>1</v>
      </c>
    </row>
    <row r="8" spans="1:2" ht="13.5">
      <c r="A8" t="s">
        <v>82</v>
      </c>
      <c r="B8">
        <v>1</v>
      </c>
    </row>
    <row r="10" spans="1:5" ht="14.25">
      <c r="A10" s="18" t="s">
        <v>83</v>
      </c>
      <c r="B10" s="19">
        <v>1</v>
      </c>
      <c r="E10" t="s">
        <v>84</v>
      </c>
    </row>
    <row r="11" spans="1:2" ht="13.5">
      <c r="A11" t="s">
        <v>85</v>
      </c>
      <c r="B11">
        <v>1</v>
      </c>
    </row>
    <row r="12" spans="1:2" ht="13.5">
      <c r="A12" t="s">
        <v>86</v>
      </c>
      <c r="B12">
        <v>1</v>
      </c>
    </row>
    <row r="13" spans="1:5" ht="13.5">
      <c r="A13" t="s">
        <v>87</v>
      </c>
      <c r="B13">
        <v>1</v>
      </c>
      <c r="E13" t="s">
        <v>88</v>
      </c>
    </row>
    <row r="14" ht="13.5">
      <c r="A14" t="s">
        <v>89</v>
      </c>
    </row>
    <row r="16" spans="1:5" ht="14.25">
      <c r="A16" s="18" t="s">
        <v>90</v>
      </c>
      <c r="E16" t="s">
        <v>91</v>
      </c>
    </row>
    <row r="17" spans="1:5" ht="13.5">
      <c r="A17" t="s">
        <v>92</v>
      </c>
      <c r="E17" t="s">
        <v>93</v>
      </c>
    </row>
    <row r="18" spans="1:5" ht="13.5">
      <c r="A18" t="s">
        <v>94</v>
      </c>
      <c r="E18" t="s">
        <v>95</v>
      </c>
    </row>
    <row r="19" spans="1:2" ht="13.5">
      <c r="A19" t="s">
        <v>96</v>
      </c>
      <c r="B19">
        <v>1</v>
      </c>
    </row>
    <row r="20" spans="1:2" ht="13.5">
      <c r="A20" t="s">
        <v>97</v>
      </c>
      <c r="B20">
        <v>1</v>
      </c>
    </row>
    <row r="21" spans="1:2" ht="13.5">
      <c r="A21" t="s">
        <v>98</v>
      </c>
      <c r="B21">
        <v>1</v>
      </c>
    </row>
    <row r="23" spans="1:3" ht="14.25">
      <c r="A23" s="18" t="s">
        <v>99</v>
      </c>
      <c r="C23" t="s">
        <v>2</v>
      </c>
    </row>
    <row r="24" spans="1:5" ht="13.5">
      <c r="A24" t="s">
        <v>100</v>
      </c>
      <c r="E24" t="s">
        <v>101</v>
      </c>
    </row>
    <row r="25" ht="14.25">
      <c r="A25" s="18" t="s">
        <v>102</v>
      </c>
    </row>
    <row r="26" spans="1:5" ht="13.5">
      <c r="A26" t="s">
        <v>103</v>
      </c>
      <c r="E26" t="s">
        <v>104</v>
      </c>
    </row>
    <row r="27" spans="1:5" ht="13.5">
      <c r="A27" t="s">
        <v>105</v>
      </c>
      <c r="E27" t="s">
        <v>106</v>
      </c>
    </row>
    <row r="28" spans="1:5" ht="13.5">
      <c r="A28" t="s">
        <v>107</v>
      </c>
      <c r="E28" t="s">
        <v>108</v>
      </c>
    </row>
    <row r="29" ht="13.5">
      <c r="A29" t="s">
        <v>109</v>
      </c>
    </row>
    <row r="30" spans="1:5" ht="13.5">
      <c r="A30" t="s">
        <v>110</v>
      </c>
      <c r="E30" t="s">
        <v>111</v>
      </c>
    </row>
    <row r="31" ht="13.5">
      <c r="A31" t="s">
        <v>112</v>
      </c>
    </row>
    <row r="32" spans="1:5" ht="13.5">
      <c r="A32" t="s">
        <v>113</v>
      </c>
      <c r="E32" t="s">
        <v>114</v>
      </c>
    </row>
    <row r="33" spans="1:5" ht="13.5">
      <c r="A33" t="s">
        <v>115</v>
      </c>
      <c r="E33" t="s">
        <v>116</v>
      </c>
    </row>
    <row r="36" ht="13.5">
      <c r="A36" t="s">
        <v>117</v>
      </c>
    </row>
    <row r="37" spans="1:5" ht="13.5">
      <c r="A37" t="s">
        <v>118</v>
      </c>
      <c r="E37" t="s">
        <v>119</v>
      </c>
    </row>
    <row r="38" ht="13.5">
      <c r="A38" t="s">
        <v>120</v>
      </c>
    </row>
    <row r="39" spans="1:5" ht="13.5">
      <c r="A39" t="s">
        <v>121</v>
      </c>
      <c r="E39" t="s">
        <v>122</v>
      </c>
    </row>
    <row r="46" spans="7:8" ht="13.5">
      <c r="G46" t="s">
        <v>123</v>
      </c>
      <c r="H46" t="s">
        <v>124</v>
      </c>
    </row>
    <row r="53" spans="6:9" ht="13.5">
      <c r="F53" t="s">
        <v>125</v>
      </c>
      <c r="H53" t="s">
        <v>126</v>
      </c>
      <c r="I53" t="s">
        <v>127</v>
      </c>
    </row>
    <row r="58" ht="13.5">
      <c r="E58" t="s">
        <v>128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Schranner</dc:creator>
  <cp:keywords/>
  <dc:description/>
  <cp:lastModifiedBy>Schranner, Stefan (DI PA SE&amp;C SO F&amp;B 3)</cp:lastModifiedBy>
  <dcterms:created xsi:type="dcterms:W3CDTF">2010-01-08T11:33:54Z</dcterms:created>
  <dcterms:modified xsi:type="dcterms:W3CDTF">2021-05-03T09:20:15Z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2021-05-03T09:20:14Z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3d7e2898-64bd-49a0-8f86-2ffff6e3b8e5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