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activeTab="3"/>
  </bookViews>
  <sheets>
    <sheet name="Overview" sheetId="1" r:id="rId1"/>
    <sheet name="Size-Calculation" sheetId="2" r:id="rId2"/>
    <sheet name="Part-List" sheetId="3" r:id="rId3"/>
    <sheet name="Pictures" sheetId="4" r:id="rId4"/>
  </sheets>
  <definedNames>
    <definedName name="_Toc255646193" localSheetId="0">'Overview'!$A$25</definedName>
  </definedNames>
  <calcPr fullCalcOnLoad="1"/>
</workbook>
</file>

<file path=xl/comments2.xml><?xml version="1.0" encoding="utf-8"?>
<comments xmlns="http://schemas.openxmlformats.org/spreadsheetml/2006/main">
  <authors>
    <author>Schranner</author>
  </authors>
  <commentList>
    <comment ref="C12" authorId="0">
      <text>
        <r>
          <rPr>
            <b/>
            <sz val="8"/>
            <rFont val="Tahoma"/>
            <family val="0"/>
          </rPr>
          <t>if swallow-tail connection then size like outside Dimension D40</t>
        </r>
        <r>
          <rPr>
            <sz val="8"/>
            <rFont val="Tahoma"/>
            <family val="0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0"/>
          </rPr>
          <t>Number of</t>
        </r>
      </text>
    </comment>
    <comment ref="D14" authorId="0">
      <text>
        <r>
          <rPr>
            <b/>
            <sz val="8"/>
            <rFont val="Tahoma"/>
            <family val="0"/>
          </rPr>
          <t>as available</t>
        </r>
      </text>
    </comment>
    <comment ref="C15" authorId="0">
      <text>
        <r>
          <rPr>
            <b/>
            <sz val="8"/>
            <rFont val="Tahoma"/>
            <family val="0"/>
          </rPr>
          <t>5 cm overlapp</t>
        </r>
      </text>
    </comment>
    <comment ref="D15" authorId="0">
      <text>
        <r>
          <rPr>
            <sz val="8"/>
            <rFont val="Tahoma"/>
            <family val="0"/>
          </rPr>
          <t>2 cm overlapp</t>
        </r>
      </text>
    </comment>
    <comment ref="D16" authorId="0">
      <text>
        <r>
          <rPr>
            <b/>
            <sz val="8"/>
            <rFont val="Tahoma"/>
            <family val="0"/>
          </rPr>
          <t>Distance to next</t>
        </r>
      </text>
    </comment>
    <comment ref="B18" authorId="0">
      <text>
        <r>
          <rPr>
            <b/>
            <sz val="8"/>
            <rFont val="Tahoma"/>
            <family val="0"/>
          </rPr>
          <t>Nr of</t>
        </r>
      </text>
    </comment>
    <comment ref="D18" authorId="0">
      <text>
        <r>
          <rPr>
            <b/>
            <sz val="8"/>
            <rFont val="Tahoma"/>
            <family val="0"/>
          </rPr>
          <t>length of one piece</t>
        </r>
      </text>
    </comment>
    <comment ref="D22" authorId="0">
      <text>
        <r>
          <rPr>
            <b/>
            <sz val="8"/>
            <rFont val="Tahoma"/>
            <family val="0"/>
          </rPr>
          <t>width</t>
        </r>
      </text>
    </comment>
    <comment ref="B72" authorId="0">
      <text>
        <r>
          <rPr>
            <b/>
            <sz val="8"/>
            <rFont val="Tahoma"/>
            <family val="0"/>
          </rPr>
          <t>Number of</t>
        </r>
      </text>
    </comment>
    <comment ref="D72" authorId="0">
      <text>
        <r>
          <rPr>
            <b/>
            <sz val="8"/>
            <rFont val="Tahoma"/>
            <family val="0"/>
          </rPr>
          <t>as available</t>
        </r>
        <r>
          <rPr>
            <sz val="8"/>
            <rFont val="Tahoma"/>
            <family val="0"/>
          </rPr>
          <t xml:space="preserve">
</t>
        </r>
      </text>
    </comment>
    <comment ref="E74" authorId="0">
      <text>
        <r>
          <rPr>
            <b/>
            <sz val="8"/>
            <rFont val="Tahoma"/>
            <family val="0"/>
          </rPr>
          <t>Diameter</t>
        </r>
        <r>
          <rPr>
            <sz val="8"/>
            <rFont val="Tahoma"/>
            <family val="0"/>
          </rPr>
          <t xml:space="preserve">
</t>
        </r>
      </text>
    </comment>
    <comment ref="F74" authorId="0">
      <text>
        <r>
          <rPr>
            <b/>
            <sz val="8"/>
            <rFont val="Tahoma"/>
            <family val="0"/>
          </rPr>
          <t xml:space="preserve">Distance to next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<sst xmlns="http://schemas.openxmlformats.org/spreadsheetml/2006/main" count="210" uniqueCount="166">
  <si>
    <t>Flex?</t>
  </si>
  <si>
    <t>Tubes etc</t>
  </si>
  <si>
    <t>Faucet kitchen</t>
  </si>
  <si>
    <t>Swimmers (floating-gauge or ball-valve)</t>
  </si>
  <si>
    <t>Isolation tank: ideally: Wool, rags;  good: Saw-chips (kapok, sawdust, coconut fibre, glass-wool)</t>
  </si>
  <si>
    <t>Envelope tank (corrugated iron, indoors silver, outside black)</t>
  </si>
  <si>
    <t>Rubber-strip (truck-tires)</t>
  </si>
  <si>
    <t>Putty / Silicon (silicone-kit or putty), z.B. Greenhouse-putty</t>
  </si>
  <si>
    <t>Small parts</t>
  </si>
  <si>
    <t>Sheet metal-screws</t>
  </si>
  <si>
    <t>Tools</t>
  </si>
  <si>
    <t>Drills metal big</t>
  </si>
  <si>
    <t>Extension-management</t>
  </si>
  <si>
    <t>Glass-tailors</t>
  </si>
  <si>
    <t>Brushes</t>
  </si>
  <si>
    <t>Brush-clearers</t>
  </si>
  <si>
    <t>Sandpaper</t>
  </si>
  <si>
    <t>Files</t>
  </si>
  <si>
    <t>Rags</t>
  </si>
  <si>
    <t>Screwdrivers</t>
  </si>
  <si>
    <t>Ruler</t>
  </si>
  <si>
    <t>Nails, galvanized</t>
  </si>
  <si>
    <t>Status</t>
  </si>
  <si>
    <t>Tank, plastic?, Toilet-Box</t>
  </si>
  <si>
    <t xml:space="preserve">Isolation: Wool, rags;  good: Saw-chips </t>
  </si>
  <si>
    <t>1 l</t>
  </si>
  <si>
    <t>planks for sides b + c</t>
  </si>
  <si>
    <t>supporting laths</t>
  </si>
  <si>
    <t>planks for the bottom:</t>
  </si>
  <si>
    <t>Glas</t>
  </si>
  <si>
    <t>glass</t>
  </si>
  <si>
    <t>4-5 mm</t>
  </si>
  <si>
    <t>cm</t>
  </si>
  <si>
    <t>copper-pipe</t>
  </si>
  <si>
    <t>Nr or T-Connexiones</t>
  </si>
  <si>
    <t>Nr or L-Connexiones</t>
  </si>
  <si>
    <t xml:space="preserve">Solar-panel </t>
  </si>
  <si>
    <t>0,5-1mm</t>
  </si>
  <si>
    <t>cardboard</t>
  </si>
  <si>
    <t>Solder Unit Copper-Pipes</t>
  </si>
  <si>
    <t>pewter</t>
  </si>
  <si>
    <t>soldering grease</t>
  </si>
  <si>
    <t xml:space="preserve">Alufoil </t>
  </si>
  <si>
    <t>Adapter 3/4' to 1/2'</t>
  </si>
  <si>
    <t>T-Connection hose</t>
  </si>
  <si>
    <t>L-Connection hose</t>
  </si>
  <si>
    <t>Ventilation: 2 *L-Connection</t>
  </si>
  <si>
    <t>Ventilation: short Pipe</t>
  </si>
  <si>
    <t>Adapter cooper -&gt; Hot-Water-Pipe</t>
  </si>
  <si>
    <t>L-Angle to fix the glass</t>
  </si>
  <si>
    <t>Nr of</t>
  </si>
  <si>
    <t>Total</t>
  </si>
  <si>
    <t>Picture</t>
  </si>
  <si>
    <t>Size x</t>
  </si>
  <si>
    <t>y</t>
  </si>
  <si>
    <t>z</t>
  </si>
  <si>
    <t>Price in $</t>
  </si>
  <si>
    <t>ok?</t>
  </si>
  <si>
    <t>or m</t>
  </si>
  <si>
    <t>$</t>
  </si>
  <si>
    <t>-Nr</t>
  </si>
  <si>
    <t>120 m</t>
  </si>
  <si>
    <t>45 cm</t>
  </si>
  <si>
    <t>Nr/m</t>
  </si>
  <si>
    <t>Adhesive Aluminium-Foil</t>
  </si>
  <si>
    <t>high-Temperature-black dull Spray</t>
  </si>
  <si>
    <t>Material</t>
  </si>
  <si>
    <t>Calculation-Sheet for Solar Thermal Collectors</t>
  </si>
  <si>
    <t xml:space="preserve">Input = </t>
  </si>
  <si>
    <t>Calculation=</t>
  </si>
  <si>
    <t>Copper Collector</t>
  </si>
  <si>
    <t>(Number of collectors)</t>
  </si>
  <si>
    <t>(all in cm)</t>
  </si>
  <si>
    <t>Nr/length</t>
  </si>
  <si>
    <t>X cm</t>
  </si>
  <si>
    <t>Y cm</t>
  </si>
  <si>
    <t>Thickness</t>
  </si>
  <si>
    <t>Absorber</t>
  </si>
  <si>
    <t>Distance to frame</t>
  </si>
  <si>
    <t>Case inside</t>
  </si>
  <si>
    <t>Case outside</t>
  </si>
  <si>
    <t>2 planks for sides b + c</t>
  </si>
  <si>
    <t>2*planks for sides a+d</t>
  </si>
  <si>
    <t>3 supporting laths</t>
  </si>
  <si>
    <t>Nr of vert. Pipes</t>
  </si>
  <si>
    <t>Total length vertical copper</t>
  </si>
  <si>
    <t>Length horiz.Pipe</t>
  </si>
  <si>
    <t>Total length copper-Pipe</t>
  </si>
  <si>
    <t>Nr or T-Connexiones Copper</t>
  </si>
  <si>
    <t>Nr or L-Connexiones Copper</t>
  </si>
  <si>
    <t>Rubber-Strips vertical</t>
  </si>
  <si>
    <t>Angle for to hold glass vertical</t>
  </si>
  <si>
    <t>Angle for to hold glass horizontal</t>
  </si>
  <si>
    <t>L-angel total Length (spa angulo)</t>
  </si>
  <si>
    <t>Standard-Collector</t>
  </si>
  <si>
    <t>Thick</t>
  </si>
  <si>
    <t>Pipe-Diameter</t>
  </si>
  <si>
    <t>2*planks for sides a+b</t>
  </si>
  <si>
    <t>as available</t>
  </si>
  <si>
    <t>Collector with Plastic-Pipes</t>
  </si>
  <si>
    <t>Rubber Hose</t>
  </si>
  <si>
    <t>Nr of vert.Hoses</t>
  </si>
  <si>
    <t>figures below only used for Part-List!</t>
  </si>
  <si>
    <t>Rubber-Strips horizontal</t>
  </si>
  <si>
    <t>310 ml</t>
  </si>
  <si>
    <t>Summe Total</t>
  </si>
  <si>
    <t>Pipe-Connections</t>
  </si>
  <si>
    <t>Solder-Unit</t>
  </si>
  <si>
    <t>Cold-water-tube to shower, UV-Resistent</t>
  </si>
  <si>
    <t>short interconnection-Pipe Tank 1-&gt;2</t>
  </si>
  <si>
    <t>Cap for pipes for Testing</t>
  </si>
  <si>
    <t>Connection universal</t>
  </si>
  <si>
    <t>Tank 2 Hot-Water-Tank</t>
  </si>
  <si>
    <t>Tank 1 Cold water Tank</t>
  </si>
  <si>
    <t>Teflon, Vaseline, olive-oil, coconut-fat</t>
  </si>
  <si>
    <t>copper wire for to fix the Pipes</t>
  </si>
  <si>
    <t>Drilling-Machine</t>
  </si>
  <si>
    <t>Pen</t>
  </si>
  <si>
    <t>Cutter for copper</t>
  </si>
  <si>
    <t>Drill for wood</t>
  </si>
  <si>
    <t>Cutter for Plastic-Pipes</t>
  </si>
  <si>
    <t>hammer</t>
  </si>
  <si>
    <t>Copper-saw</t>
  </si>
  <si>
    <t>pipe wrench</t>
  </si>
  <si>
    <t>Silicon-Device</t>
  </si>
  <si>
    <t xml:space="preserve">pliers </t>
  </si>
  <si>
    <t>Angle</t>
  </si>
  <si>
    <t>Marker permanent</t>
  </si>
  <si>
    <t>Cold-water-tube or pressure-hose, UV-Resistent</t>
  </si>
  <si>
    <t>Hot water-hose (garden-hose)?), heat resistent</t>
  </si>
  <si>
    <t>optional Black wall-color for hoses if not UV-resistent</t>
  </si>
  <si>
    <t>Isolation hot water-tube: wool, cloth etc</t>
  </si>
  <si>
    <t>conduit cleat</t>
  </si>
  <si>
    <t>faucet cold-water-inlet</t>
  </si>
  <si>
    <t>Faucet for to empty collector or open at junction</t>
  </si>
  <si>
    <t>Faucet shower with cold-water-mix</t>
  </si>
  <si>
    <t>Optional black color for tank</t>
  </si>
  <si>
    <t>Connection for Outlet</t>
  </si>
  <si>
    <t>Tank (f.e.former hot water-hot water tank)</t>
  </si>
  <si>
    <t>bag for the isolation-Material or a 2. Tank</t>
  </si>
  <si>
    <t>optional Thermostat and Heater if electical backup</t>
  </si>
  <si>
    <t>Wood</t>
  </si>
  <si>
    <t>Absorber: metal aluminum, copper</t>
  </si>
  <si>
    <t>Heatproof dull black color (stovepipe-color) 1 l, spray is good</t>
  </si>
  <si>
    <t>screws for wood</t>
  </si>
  <si>
    <t>cable binder</t>
  </si>
  <si>
    <t>steel wool for cleaning</t>
  </si>
  <si>
    <t>Plant:</t>
  </si>
  <si>
    <t>Date:</t>
  </si>
  <si>
    <t>Comment:</t>
  </si>
  <si>
    <t>see following Plans for Details (select Tables at the button of this Page):</t>
  </si>
  <si>
    <t>Size-Calculation: modify your own Size</t>
  </si>
  <si>
    <t>Part-List:  that's what you need and how much is cost</t>
  </si>
  <si>
    <t>Pictures: here some Pictures that may be help</t>
  </si>
  <si>
    <t xml:space="preserve">Feel free to give Feedback about corrections etc. </t>
  </si>
  <si>
    <t>Stefan Schranner</t>
  </si>
  <si>
    <t>Alternative technologie</t>
  </si>
  <si>
    <t>Frau-Holle-Weg 28</t>
  </si>
  <si>
    <t>97084 Würzburg</t>
  </si>
  <si>
    <t>Telefon: +49 (0)931 72353</t>
  </si>
  <si>
    <t>Mobil: +49 (0)152 54690448</t>
  </si>
  <si>
    <t xml:space="preserve">Email: StefanSchranner@yahoo.de </t>
  </si>
  <si>
    <t xml:space="preserve">Internet: www.alternative-technology.de </t>
  </si>
  <si>
    <t>Contact</t>
  </si>
  <si>
    <t>Piece-list Solar Thermal Installation</t>
  </si>
  <si>
    <t xml:space="preserve">Don't forget to feed the workers and not only with a banana!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</si>
</sst>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14">
    <font>
      <sz val="11"/>
      <name val="Arial"/>
      <family val="0"/>
    </font>
    <font>
      <b/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4"/>
      <name val="Arial"/>
      <family val="2"/>
    </font>
    <font>
      <sz val="14"/>
      <name val="Arial"/>
      <family val="0"/>
    </font>
    <font>
      <b/>
      <sz val="14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i/>
      <sz val="10"/>
      <color indexed="8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3" borderId="0" xfId="0" applyFill="1" applyAlignment="1">
      <alignment/>
    </xf>
    <xf numFmtId="0" fontId="1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2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28</xdr:row>
      <xdr:rowOff>0</xdr:rowOff>
    </xdr:from>
    <xdr:to>
      <xdr:col>1</xdr:col>
      <xdr:colOff>323850</xdr:colOff>
      <xdr:row>44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324475"/>
          <a:ext cx="248602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428625</xdr:colOff>
      <xdr:row>28</xdr:row>
      <xdr:rowOff>133350</xdr:rowOff>
    </xdr:from>
    <xdr:to>
      <xdr:col>8</xdr:col>
      <xdr:colOff>304800</xdr:colOff>
      <xdr:row>41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5457825"/>
          <a:ext cx="419100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33</xdr:row>
      <xdr:rowOff>0</xdr:rowOff>
    </xdr:from>
    <xdr:to>
      <xdr:col>1</xdr:col>
      <xdr:colOff>809625</xdr:colOff>
      <xdr:row>58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81700"/>
          <a:ext cx="1647825" cy="456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7</xdr:col>
      <xdr:colOff>247650</xdr:colOff>
      <xdr:row>47</xdr:row>
      <xdr:rowOff>114300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14600" y="5981700"/>
          <a:ext cx="3600450" cy="2647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33</xdr:row>
      <xdr:rowOff>66675</xdr:rowOff>
    </xdr:from>
    <xdr:to>
      <xdr:col>11</xdr:col>
      <xdr:colOff>0</xdr:colOff>
      <xdr:row>56</xdr:row>
      <xdr:rowOff>47625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43700" y="6048375"/>
          <a:ext cx="2476500" cy="414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12</xdr:col>
      <xdr:colOff>114300</xdr:colOff>
      <xdr:row>80</xdr:row>
      <xdr:rowOff>9525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0687050"/>
          <a:ext cx="10172700" cy="3810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12</xdr:col>
      <xdr:colOff>57150</xdr:colOff>
      <xdr:row>31</xdr:row>
      <xdr:rowOff>152400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90500"/>
          <a:ext cx="10115550" cy="558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33"/>
  <sheetViews>
    <sheetView workbookViewId="0" topLeftCell="A1">
      <selection activeCell="A26" sqref="A26"/>
    </sheetView>
  </sheetViews>
  <sheetFormatPr defaultColWidth="11.00390625" defaultRowHeight="14.25"/>
  <sheetData>
    <row r="4" s="17" customFormat="1" ht="20.25">
      <c r="A4" s="16" t="s">
        <v>147</v>
      </c>
    </row>
    <row r="6" ht="14.25">
      <c r="A6" s="18" t="s">
        <v>148</v>
      </c>
    </row>
    <row r="8" ht="14.25">
      <c r="A8" s="18" t="s">
        <v>149</v>
      </c>
    </row>
    <row r="12" ht="14.25">
      <c r="A12" s="18" t="s">
        <v>150</v>
      </c>
    </row>
    <row r="14" ht="14.25">
      <c r="A14" t="s">
        <v>151</v>
      </c>
    </row>
    <row r="16" ht="14.25">
      <c r="A16" t="s">
        <v>152</v>
      </c>
    </row>
    <row r="18" ht="14.25">
      <c r="A18" t="s">
        <v>153</v>
      </c>
    </row>
    <row r="21" ht="14.25">
      <c r="A21" s="18" t="s">
        <v>154</v>
      </c>
    </row>
    <row r="25" ht="18">
      <c r="A25" s="9" t="s">
        <v>163</v>
      </c>
    </row>
    <row r="26" ht="15">
      <c r="A26" s="19" t="s">
        <v>155</v>
      </c>
    </row>
    <row r="27" ht="15">
      <c r="A27" s="19" t="s">
        <v>156</v>
      </c>
    </row>
    <row r="28" ht="15">
      <c r="A28" s="19" t="s">
        <v>157</v>
      </c>
    </row>
    <row r="29" ht="15">
      <c r="A29" s="19" t="s">
        <v>158</v>
      </c>
    </row>
    <row r="30" ht="15">
      <c r="A30" s="19" t="s">
        <v>159</v>
      </c>
    </row>
    <row r="31" ht="15">
      <c r="A31" s="19" t="s">
        <v>160</v>
      </c>
    </row>
    <row r="32" ht="15">
      <c r="A32" s="19" t="s">
        <v>161</v>
      </c>
    </row>
    <row r="33" ht="15">
      <c r="A33" s="19" t="s">
        <v>162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6"/>
  <sheetViews>
    <sheetView workbookViewId="0" topLeftCell="A1">
      <selection activeCell="A1" sqref="A1"/>
    </sheetView>
  </sheetViews>
  <sheetFormatPr defaultColWidth="11.00390625" defaultRowHeight="14.25"/>
  <cols>
    <col min="1" max="1" width="29.875" style="0" customWidth="1"/>
    <col min="2" max="2" width="6.50390625" style="0" customWidth="1"/>
    <col min="3" max="4" width="7.375" style="0" customWidth="1"/>
    <col min="5" max="5" width="9.375" style="0" customWidth="1"/>
    <col min="6" max="6" width="8.50390625" style="0" customWidth="1"/>
    <col min="8" max="8" width="6.50390625" style="0" customWidth="1"/>
    <col min="9" max="9" width="5.25390625" style="0" customWidth="1"/>
    <col min="10" max="10" width="4.50390625" style="0" customWidth="1"/>
  </cols>
  <sheetData>
    <row r="1" ht="18">
      <c r="A1" s="9" t="s">
        <v>67</v>
      </c>
    </row>
    <row r="3" spans="3:6" ht="14.25">
      <c r="C3" t="s">
        <v>68</v>
      </c>
      <c r="D3" s="5"/>
      <c r="E3" t="s">
        <v>69</v>
      </c>
      <c r="F3" s="10"/>
    </row>
    <row r="4" spans="1:3" ht="15">
      <c r="A4" s="1" t="s">
        <v>70</v>
      </c>
      <c r="B4" s="11">
        <v>2</v>
      </c>
      <c r="C4" t="s">
        <v>71</v>
      </c>
    </row>
    <row r="6" spans="1:7" ht="15">
      <c r="A6" t="s">
        <v>72</v>
      </c>
      <c r="B6" t="s">
        <v>73</v>
      </c>
      <c r="C6" s="1" t="s">
        <v>74</v>
      </c>
      <c r="D6" s="1" t="s">
        <v>75</v>
      </c>
      <c r="E6" s="1" t="s">
        <v>76</v>
      </c>
      <c r="F6" s="1"/>
      <c r="G6" s="1"/>
    </row>
    <row r="7" spans="1:5" ht="15">
      <c r="A7" s="1" t="s">
        <v>77</v>
      </c>
      <c r="B7" s="2"/>
      <c r="C7" s="5">
        <v>105</v>
      </c>
      <c r="D7" s="5">
        <v>81</v>
      </c>
      <c r="E7" s="5">
        <v>1</v>
      </c>
    </row>
    <row r="8" spans="1:5" ht="15">
      <c r="A8" s="1" t="s">
        <v>78</v>
      </c>
      <c r="B8" s="2"/>
      <c r="C8" s="5">
        <v>1</v>
      </c>
      <c r="E8" s="1"/>
    </row>
    <row r="9" spans="1:4" ht="15">
      <c r="A9" s="1" t="s">
        <v>79</v>
      </c>
      <c r="B9" s="2"/>
      <c r="C9" s="10">
        <f>C7+C8</f>
        <v>106</v>
      </c>
      <c r="D9" s="10">
        <f>D7+C8</f>
        <v>82</v>
      </c>
    </row>
    <row r="10" spans="1:7" ht="15">
      <c r="A10" s="1" t="s">
        <v>80</v>
      </c>
      <c r="B10" s="2"/>
      <c r="C10" s="10">
        <f>C9+E12+E11</f>
        <v>112</v>
      </c>
      <c r="D10" s="10">
        <f>D9+E12+E11</f>
        <v>88</v>
      </c>
      <c r="G10" t="s">
        <v>102</v>
      </c>
    </row>
    <row r="11" spans="1:10" ht="15">
      <c r="A11" s="1" t="s">
        <v>81</v>
      </c>
      <c r="B11" s="12">
        <f>2*B4</f>
        <v>4</v>
      </c>
      <c r="C11" s="10">
        <f>C10</f>
        <v>112</v>
      </c>
      <c r="D11" s="10">
        <f>9+E7</f>
        <v>10</v>
      </c>
      <c r="E11" s="5">
        <v>3</v>
      </c>
      <c r="G11">
        <f aca="true" t="shared" si="0" ref="G11:J12">B11</f>
        <v>4</v>
      </c>
      <c r="H11">
        <f t="shared" si="0"/>
        <v>112</v>
      </c>
      <c r="I11">
        <f t="shared" si="0"/>
        <v>10</v>
      </c>
      <c r="J11">
        <f t="shared" si="0"/>
        <v>3</v>
      </c>
    </row>
    <row r="12" spans="1:10" ht="15">
      <c r="A12" s="1" t="s">
        <v>82</v>
      </c>
      <c r="B12" s="12">
        <f>2*B4</f>
        <v>4</v>
      </c>
      <c r="C12" s="10">
        <f>D10-E11-E11</f>
        <v>82</v>
      </c>
      <c r="D12" s="10">
        <f>9+E7</f>
        <v>10</v>
      </c>
      <c r="E12" s="5">
        <v>3</v>
      </c>
      <c r="G12">
        <f t="shared" si="0"/>
        <v>4</v>
      </c>
      <c r="H12">
        <f t="shared" si="0"/>
        <v>82</v>
      </c>
      <c r="I12">
        <f t="shared" si="0"/>
        <v>10</v>
      </c>
      <c r="J12">
        <f t="shared" si="0"/>
        <v>3</v>
      </c>
    </row>
    <row r="13" spans="1:10" ht="15">
      <c r="A13" s="1" t="s">
        <v>83</v>
      </c>
      <c r="B13" s="12">
        <f>3*B4</f>
        <v>6</v>
      </c>
      <c r="C13" s="10">
        <f>C12</f>
        <v>82</v>
      </c>
      <c r="D13">
        <v>5</v>
      </c>
      <c r="E13" s="5">
        <v>3</v>
      </c>
      <c r="G13">
        <f>B13</f>
        <v>6</v>
      </c>
      <c r="H13">
        <f>C13</f>
        <v>82</v>
      </c>
      <c r="J13">
        <f>E13</f>
        <v>3</v>
      </c>
    </row>
    <row r="14" spans="1:10" ht="15">
      <c r="A14" s="1" t="s">
        <v>28</v>
      </c>
      <c r="B14" s="12">
        <f>D10/D14*B4</f>
        <v>16</v>
      </c>
      <c r="C14" s="10">
        <f>C10</f>
        <v>112</v>
      </c>
      <c r="D14" s="5">
        <v>11</v>
      </c>
      <c r="E14" s="5">
        <v>2.5</v>
      </c>
      <c r="G14">
        <f>B14</f>
        <v>16</v>
      </c>
      <c r="H14">
        <f>C14</f>
        <v>112</v>
      </c>
      <c r="I14">
        <f>D14</f>
        <v>11</v>
      </c>
      <c r="J14">
        <f>E14</f>
        <v>2.5</v>
      </c>
    </row>
    <row r="15" spans="1:9" ht="15">
      <c r="A15" s="1" t="s">
        <v>29</v>
      </c>
      <c r="B15" s="2"/>
      <c r="C15" s="10">
        <f>C10</f>
        <v>112</v>
      </c>
      <c r="D15" s="10">
        <f>D10</f>
        <v>88</v>
      </c>
      <c r="E15" s="5" t="s">
        <v>31</v>
      </c>
      <c r="H15">
        <f>C15</f>
        <v>112</v>
      </c>
      <c r="I15">
        <f>D15</f>
        <v>88</v>
      </c>
    </row>
    <row r="16" spans="1:4" ht="15">
      <c r="A16" s="1" t="s">
        <v>84</v>
      </c>
      <c r="B16" s="13">
        <v>10</v>
      </c>
      <c r="C16" s="10">
        <f>C7-5</f>
        <v>100</v>
      </c>
      <c r="D16" s="10">
        <f>(D7-6)/B16</f>
        <v>7.5</v>
      </c>
    </row>
    <row r="17" spans="1:2" ht="15">
      <c r="A17" s="1" t="s">
        <v>85</v>
      </c>
      <c r="B17" s="10">
        <f>C16*B16</f>
        <v>1000</v>
      </c>
    </row>
    <row r="18" spans="1:4" ht="15">
      <c r="A18" s="1" t="s">
        <v>86</v>
      </c>
      <c r="B18" s="10">
        <f>C18/D18</f>
        <v>20</v>
      </c>
      <c r="C18" s="10">
        <f>(D16-2)*B16*2</f>
        <v>110</v>
      </c>
      <c r="D18" s="10">
        <f>D16-2</f>
        <v>5.5</v>
      </c>
    </row>
    <row r="19" spans="1:8" ht="15">
      <c r="A19" s="1" t="s">
        <v>87</v>
      </c>
      <c r="B19" s="10">
        <f>(B17+C18)*B4</f>
        <v>2220</v>
      </c>
      <c r="H19">
        <f>B19</f>
        <v>2220</v>
      </c>
    </row>
    <row r="20" spans="1:8" ht="15">
      <c r="A20" s="1" t="s">
        <v>88</v>
      </c>
      <c r="B20" s="12">
        <f>(B16-1)*2*B4</f>
        <v>36</v>
      </c>
      <c r="H20">
        <f>B20</f>
        <v>36</v>
      </c>
    </row>
    <row r="21" spans="1:8" ht="15">
      <c r="A21" s="1" t="s">
        <v>89</v>
      </c>
      <c r="B21" s="12">
        <f>2*B4</f>
        <v>4</v>
      </c>
      <c r="H21">
        <f>B21</f>
        <v>4</v>
      </c>
    </row>
    <row r="22" spans="1:4" ht="15">
      <c r="A22" s="1" t="s">
        <v>90</v>
      </c>
      <c r="B22" s="10">
        <f>2*B4</f>
        <v>4</v>
      </c>
      <c r="C22" s="10">
        <f>C10</f>
        <v>112</v>
      </c>
      <c r="D22" s="10">
        <v>3</v>
      </c>
    </row>
    <row r="23" spans="1:4" ht="15">
      <c r="A23" s="1" t="s">
        <v>103</v>
      </c>
      <c r="B23" s="10">
        <f>2*B4</f>
        <v>4</v>
      </c>
      <c r="C23" s="10">
        <f>D9</f>
        <v>82</v>
      </c>
      <c r="D23" s="10">
        <v>3</v>
      </c>
    </row>
    <row r="24" spans="1:2" ht="15">
      <c r="A24" s="1" t="s">
        <v>91</v>
      </c>
      <c r="B24" s="10">
        <f>4*B4</f>
        <v>8</v>
      </c>
    </row>
    <row r="25" spans="1:2" ht="15">
      <c r="A25" s="1" t="s">
        <v>92</v>
      </c>
      <c r="B25" s="10">
        <f>4*B4</f>
        <v>8</v>
      </c>
    </row>
    <row r="26" spans="1:8" ht="15">
      <c r="A26" s="1" t="s">
        <v>93</v>
      </c>
      <c r="B26" s="10">
        <f>(C10+C10+D10+D10)*B4</f>
        <v>800</v>
      </c>
      <c r="H26">
        <f>B26</f>
        <v>800</v>
      </c>
    </row>
    <row r="48" spans="1:2" ht="18">
      <c r="A48" s="9" t="s">
        <v>94</v>
      </c>
      <c r="B48" s="9"/>
    </row>
    <row r="49" spans="1:7" ht="15">
      <c r="A49" t="s">
        <v>72</v>
      </c>
      <c r="C49" s="1" t="s">
        <v>74</v>
      </c>
      <c r="D49" s="1" t="s">
        <v>75</v>
      </c>
      <c r="E49" s="1" t="s">
        <v>95</v>
      </c>
      <c r="F49" s="1"/>
      <c r="G49" s="1"/>
    </row>
    <row r="50" spans="1:5" ht="15">
      <c r="A50" s="1" t="s">
        <v>77</v>
      </c>
      <c r="B50" s="1"/>
      <c r="C50">
        <v>110</v>
      </c>
      <c r="D50">
        <v>80</v>
      </c>
      <c r="E50" t="s">
        <v>37</v>
      </c>
    </row>
    <row r="51" spans="1:5" ht="15">
      <c r="A51" s="1" t="s">
        <v>96</v>
      </c>
      <c r="B51" s="1"/>
      <c r="C51">
        <v>1</v>
      </c>
      <c r="E51" s="1"/>
    </row>
    <row r="52" spans="1:4" ht="15">
      <c r="A52" s="1" t="s">
        <v>79</v>
      </c>
      <c r="B52" s="1"/>
      <c r="C52">
        <v>111</v>
      </c>
      <c r="D52">
        <v>81</v>
      </c>
    </row>
    <row r="53" spans="1:5" ht="15">
      <c r="A53" s="1" t="s">
        <v>97</v>
      </c>
      <c r="B53" s="1"/>
      <c r="C53">
        <v>90</v>
      </c>
      <c r="D53">
        <v>10</v>
      </c>
      <c r="E53">
        <v>3</v>
      </c>
    </row>
    <row r="54" spans="1:5" ht="15">
      <c r="A54" s="1" t="s">
        <v>81</v>
      </c>
      <c r="B54" s="1"/>
      <c r="C54">
        <v>120</v>
      </c>
      <c r="D54">
        <v>10</v>
      </c>
      <c r="E54">
        <v>3</v>
      </c>
    </row>
    <row r="55" spans="1:5" ht="15">
      <c r="A55" s="1" t="s">
        <v>83</v>
      </c>
      <c r="B55" s="1"/>
      <c r="C55">
        <v>90</v>
      </c>
      <c r="D55">
        <v>2.5</v>
      </c>
      <c r="E55">
        <v>2.5</v>
      </c>
    </row>
    <row r="56" spans="1:5" ht="15">
      <c r="A56" s="1" t="s">
        <v>28</v>
      </c>
      <c r="B56" s="1"/>
      <c r="C56">
        <v>120</v>
      </c>
      <c r="D56" t="s">
        <v>98</v>
      </c>
      <c r="E56">
        <v>2.5</v>
      </c>
    </row>
    <row r="57" spans="1:5" ht="15">
      <c r="A57" s="1" t="s">
        <v>29</v>
      </c>
      <c r="B57" s="1"/>
      <c r="C57">
        <v>125</v>
      </c>
      <c r="D57">
        <v>90</v>
      </c>
      <c r="E57" t="s">
        <v>31</v>
      </c>
    </row>
    <row r="58" spans="1:2" ht="15">
      <c r="A58" s="1"/>
      <c r="B58" s="1"/>
    </row>
    <row r="61" spans="3:6" ht="14.25">
      <c r="C61" t="s">
        <v>68</v>
      </c>
      <c r="D61" s="5"/>
      <c r="E61" t="s">
        <v>69</v>
      </c>
      <c r="F61" s="10"/>
    </row>
    <row r="62" spans="1:2" ht="15">
      <c r="A62" s="1" t="s">
        <v>99</v>
      </c>
      <c r="B62" s="1"/>
    </row>
    <row r="64" spans="1:7" ht="15">
      <c r="A64" t="s">
        <v>72</v>
      </c>
      <c r="B64" t="s">
        <v>73</v>
      </c>
      <c r="C64" s="1" t="s">
        <v>74</v>
      </c>
      <c r="D64" s="1" t="s">
        <v>75</v>
      </c>
      <c r="E64" s="1" t="s">
        <v>76</v>
      </c>
      <c r="F64" s="1"/>
      <c r="G64" s="1"/>
    </row>
    <row r="65" spans="1:5" ht="15">
      <c r="A65" s="1" t="s">
        <v>77</v>
      </c>
      <c r="B65" s="2">
        <v>1</v>
      </c>
      <c r="C65" s="5">
        <v>113</v>
      </c>
      <c r="D65" s="5">
        <v>83</v>
      </c>
      <c r="E65" s="5">
        <v>1</v>
      </c>
    </row>
    <row r="66" spans="1:5" ht="15">
      <c r="A66" s="1" t="s">
        <v>78</v>
      </c>
      <c r="B66" s="2"/>
      <c r="C66" s="5">
        <v>1</v>
      </c>
      <c r="E66" s="1"/>
    </row>
    <row r="67" spans="1:7" ht="15">
      <c r="A67" s="1" t="s">
        <v>79</v>
      </c>
      <c r="B67" s="2"/>
      <c r="C67" s="10">
        <f>C65+C66</f>
        <v>114</v>
      </c>
      <c r="D67" s="10">
        <f>D65+C66</f>
        <v>84</v>
      </c>
      <c r="G67" s="10"/>
    </row>
    <row r="68" spans="1:4" ht="15">
      <c r="A68" s="1" t="s">
        <v>80</v>
      </c>
      <c r="B68" s="2"/>
      <c r="C68" s="10">
        <f>C67+E69+E70</f>
        <v>120</v>
      </c>
      <c r="D68" s="10">
        <f>D67+E69+E70</f>
        <v>90</v>
      </c>
    </row>
    <row r="69" spans="1:5" ht="15">
      <c r="A69" s="1" t="s">
        <v>97</v>
      </c>
      <c r="B69" s="2">
        <v>2</v>
      </c>
      <c r="C69" s="10">
        <f>D65+10-E69-E70</f>
        <v>87</v>
      </c>
      <c r="D69" s="10">
        <f>9+E65</f>
        <v>10</v>
      </c>
      <c r="E69" s="5">
        <v>3</v>
      </c>
    </row>
    <row r="70" spans="1:5" ht="15">
      <c r="A70" s="1" t="s">
        <v>81</v>
      </c>
      <c r="B70" s="2">
        <v>2</v>
      </c>
      <c r="C70" s="10">
        <f>C68</f>
        <v>120</v>
      </c>
      <c r="D70" s="10">
        <f>9+E65</f>
        <v>10</v>
      </c>
      <c r="E70" s="5">
        <v>3</v>
      </c>
    </row>
    <row r="71" spans="1:5" ht="15">
      <c r="A71" s="1" t="s">
        <v>83</v>
      </c>
      <c r="B71" s="2">
        <v>3</v>
      </c>
      <c r="C71" s="10">
        <f>C69</f>
        <v>87</v>
      </c>
      <c r="D71">
        <v>5</v>
      </c>
      <c r="E71" s="5">
        <v>3</v>
      </c>
    </row>
    <row r="72" spans="1:5" ht="15">
      <c r="A72" s="1" t="s">
        <v>28</v>
      </c>
      <c r="B72" s="12">
        <f>D68/D72</f>
        <v>10</v>
      </c>
      <c r="C72" s="10">
        <f>C68</f>
        <v>120</v>
      </c>
      <c r="D72" s="5">
        <v>9</v>
      </c>
      <c r="E72" s="5">
        <v>2.5</v>
      </c>
    </row>
    <row r="73" spans="1:5" ht="15">
      <c r="A73" s="1" t="s">
        <v>29</v>
      </c>
      <c r="B73" s="2"/>
      <c r="C73" s="10">
        <f>C68+5</f>
        <v>125</v>
      </c>
      <c r="D73" s="10">
        <f>D68</f>
        <v>90</v>
      </c>
      <c r="E73" s="5" t="s">
        <v>31</v>
      </c>
    </row>
    <row r="74" spans="1:6" ht="15">
      <c r="A74" s="1" t="s">
        <v>100</v>
      </c>
      <c r="B74" s="12">
        <f>C65*(D65/(E74+F74))+2*D65</f>
        <v>2570.871794871795</v>
      </c>
      <c r="E74" s="5">
        <v>3</v>
      </c>
      <c r="F74" s="5">
        <v>0.9</v>
      </c>
    </row>
    <row r="75" spans="1:2" ht="15">
      <c r="A75" s="1" t="s">
        <v>101</v>
      </c>
      <c r="B75" s="12">
        <f>(B74-2*D65)/C65</f>
        <v>21.28205128205128</v>
      </c>
    </row>
    <row r="76" spans="1:2" ht="15">
      <c r="A76" s="1" t="s">
        <v>34</v>
      </c>
      <c r="B76" s="12">
        <f>B75*2</f>
        <v>42.56410256410256</v>
      </c>
    </row>
  </sheetData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1"/>
  <sheetViews>
    <sheetView workbookViewId="0" topLeftCell="A68">
      <selection activeCell="J1" sqref="J1"/>
    </sheetView>
  </sheetViews>
  <sheetFormatPr defaultColWidth="11.00390625" defaultRowHeight="14.25"/>
  <cols>
    <col min="1" max="1" width="5.25390625" style="0" customWidth="1"/>
    <col min="2" max="2" width="5.125" style="0" customWidth="1"/>
    <col min="3" max="3" width="5.25390625" style="0" customWidth="1"/>
    <col min="4" max="5" width="5.375" style="0" customWidth="1"/>
    <col min="6" max="6" width="5.75390625" style="0" customWidth="1"/>
    <col min="7" max="7" width="3.75390625" style="0" customWidth="1"/>
    <col min="8" max="8" width="3.875" style="0" customWidth="1"/>
    <col min="9" max="9" width="5.25390625" style="0" customWidth="1"/>
  </cols>
  <sheetData>
    <row r="1" s="14" customFormat="1" ht="18.75">
      <c r="J1" s="15" t="s">
        <v>164</v>
      </c>
    </row>
    <row r="2" ht="15.75">
      <c r="J2" s="3"/>
    </row>
    <row r="3" spans="1:10" ht="15.75">
      <c r="A3" s="1"/>
      <c r="J3" s="3"/>
    </row>
    <row r="4" spans="1:10" ht="15.75">
      <c r="A4" s="6" t="s">
        <v>22</v>
      </c>
      <c r="B4" s="6" t="s">
        <v>50</v>
      </c>
      <c r="C4" s="6" t="s">
        <v>51</v>
      </c>
      <c r="D4" s="6" t="s">
        <v>56</v>
      </c>
      <c r="E4" s="6" t="s">
        <v>51</v>
      </c>
      <c r="F4" s="6" t="s">
        <v>53</v>
      </c>
      <c r="G4" s="6" t="s">
        <v>54</v>
      </c>
      <c r="H4" s="6" t="s">
        <v>55</v>
      </c>
      <c r="I4" s="6" t="s">
        <v>52</v>
      </c>
      <c r="J4" s="3"/>
    </row>
    <row r="5" spans="1:10" s="6" customFormat="1" ht="15.75">
      <c r="A5" s="6" t="s">
        <v>57</v>
      </c>
      <c r="B5" s="6" t="s">
        <v>58</v>
      </c>
      <c r="C5" s="6" t="s">
        <v>63</v>
      </c>
      <c r="D5" s="6" t="s">
        <v>59</v>
      </c>
      <c r="E5" s="6" t="s">
        <v>59</v>
      </c>
      <c r="F5" s="6" t="s">
        <v>32</v>
      </c>
      <c r="G5" s="6" t="s">
        <v>32</v>
      </c>
      <c r="H5" s="6" t="s">
        <v>32</v>
      </c>
      <c r="I5" s="7" t="s">
        <v>60</v>
      </c>
      <c r="J5" s="3" t="s">
        <v>1</v>
      </c>
    </row>
    <row r="6" spans="2:10" ht="15.75">
      <c r="B6">
        <v>23</v>
      </c>
      <c r="D6">
        <v>1.6</v>
      </c>
      <c r="E6">
        <f aca="true" t="shared" si="0" ref="E6:E14">D6*B6</f>
        <v>36.800000000000004</v>
      </c>
      <c r="J6" s="4" t="s">
        <v>128</v>
      </c>
    </row>
    <row r="7" spans="2:10" ht="15.75">
      <c r="B7">
        <v>42</v>
      </c>
      <c r="D7">
        <v>1.4</v>
      </c>
      <c r="E7">
        <f t="shared" si="0"/>
        <v>58.8</v>
      </c>
      <c r="J7" s="4" t="s">
        <v>129</v>
      </c>
    </row>
    <row r="8" spans="2:10" ht="15.75">
      <c r="B8">
        <v>23</v>
      </c>
      <c r="D8">
        <v>1.6</v>
      </c>
      <c r="E8">
        <f t="shared" si="0"/>
        <v>36.800000000000004</v>
      </c>
      <c r="J8" s="4" t="s">
        <v>108</v>
      </c>
    </row>
    <row r="9" spans="2:10" ht="15.75">
      <c r="B9">
        <v>2</v>
      </c>
      <c r="D9">
        <v>1.4</v>
      </c>
      <c r="E9">
        <f t="shared" si="0"/>
        <v>2.8</v>
      </c>
      <c r="J9" s="4" t="s">
        <v>109</v>
      </c>
    </row>
    <row r="10" spans="2:10" ht="15.75">
      <c r="B10">
        <v>5</v>
      </c>
      <c r="D10">
        <v>0.4</v>
      </c>
      <c r="E10">
        <f t="shared" si="0"/>
        <v>2</v>
      </c>
      <c r="I10">
        <v>4</v>
      </c>
      <c r="J10" s="4" t="s">
        <v>44</v>
      </c>
    </row>
    <row r="11" spans="2:10" ht="15.75">
      <c r="B11">
        <v>15</v>
      </c>
      <c r="D11">
        <v>0.3</v>
      </c>
      <c r="E11">
        <f t="shared" si="0"/>
        <v>4.5</v>
      </c>
      <c r="I11">
        <v>6</v>
      </c>
      <c r="J11" s="4" t="s">
        <v>45</v>
      </c>
    </row>
    <row r="12" spans="2:10" ht="15.75">
      <c r="B12">
        <v>12</v>
      </c>
      <c r="D12">
        <v>0.26</v>
      </c>
      <c r="E12">
        <f t="shared" si="0"/>
        <v>3.12</v>
      </c>
      <c r="I12">
        <v>5</v>
      </c>
      <c r="J12" s="4" t="s">
        <v>106</v>
      </c>
    </row>
    <row r="13" spans="2:10" ht="15.75">
      <c r="B13">
        <v>10</v>
      </c>
      <c r="D13">
        <v>0.26</v>
      </c>
      <c r="E13">
        <f t="shared" si="0"/>
        <v>2.6</v>
      </c>
      <c r="I13">
        <v>17</v>
      </c>
      <c r="J13" s="4" t="s">
        <v>106</v>
      </c>
    </row>
    <row r="14" spans="2:10" ht="14.25">
      <c r="B14">
        <v>4</v>
      </c>
      <c r="D14">
        <v>0.5</v>
      </c>
      <c r="E14">
        <f t="shared" si="0"/>
        <v>2</v>
      </c>
      <c r="I14">
        <v>10</v>
      </c>
      <c r="J14" s="2" t="s">
        <v>43</v>
      </c>
    </row>
    <row r="15" ht="15.75">
      <c r="J15" s="4" t="s">
        <v>130</v>
      </c>
    </row>
    <row r="16" spans="2:10" ht="15.75">
      <c r="B16" t="s">
        <v>61</v>
      </c>
      <c r="C16">
        <v>4</v>
      </c>
      <c r="D16">
        <v>11</v>
      </c>
      <c r="E16">
        <f>C16*D16</f>
        <v>44</v>
      </c>
      <c r="I16">
        <v>22</v>
      </c>
      <c r="J16" s="4" t="s">
        <v>131</v>
      </c>
    </row>
    <row r="17" spans="2:10" ht="15.75">
      <c r="B17">
        <v>5</v>
      </c>
      <c r="D17">
        <v>0.93</v>
      </c>
      <c r="E17">
        <f>D17*B17</f>
        <v>4.65</v>
      </c>
      <c r="I17">
        <v>1</v>
      </c>
      <c r="J17" s="4" t="s">
        <v>132</v>
      </c>
    </row>
    <row r="18" spans="2:10" ht="15.75">
      <c r="B18">
        <v>0</v>
      </c>
      <c r="D18">
        <v>6.06</v>
      </c>
      <c r="E18">
        <f>D18*B18</f>
        <v>0</v>
      </c>
      <c r="I18">
        <v>3</v>
      </c>
      <c r="J18" s="4" t="s">
        <v>133</v>
      </c>
    </row>
    <row r="19" spans="2:10" ht="15.75">
      <c r="B19">
        <v>0</v>
      </c>
      <c r="D19">
        <v>6.06</v>
      </c>
      <c r="E19">
        <f>D19*B19</f>
        <v>0</v>
      </c>
      <c r="I19">
        <v>3</v>
      </c>
      <c r="J19" s="4" t="s">
        <v>134</v>
      </c>
    </row>
    <row r="20" spans="2:10" ht="15.75">
      <c r="B20">
        <v>1</v>
      </c>
      <c r="D20">
        <v>6.06</v>
      </c>
      <c r="E20">
        <f>D20*B20</f>
        <v>6.06</v>
      </c>
      <c r="I20">
        <v>7</v>
      </c>
      <c r="J20" s="4" t="s">
        <v>2</v>
      </c>
    </row>
    <row r="21" spans="2:10" ht="15.75">
      <c r="B21">
        <v>1</v>
      </c>
      <c r="D21">
        <v>28.91</v>
      </c>
      <c r="E21">
        <v>28.91</v>
      </c>
      <c r="J21" s="4" t="s">
        <v>135</v>
      </c>
    </row>
    <row r="22" spans="2:10" ht="15.75">
      <c r="B22">
        <v>3</v>
      </c>
      <c r="D22">
        <v>0.4</v>
      </c>
      <c r="E22">
        <f>D22*B22</f>
        <v>1.2000000000000002</v>
      </c>
      <c r="I22">
        <v>9</v>
      </c>
      <c r="J22" s="4" t="s">
        <v>110</v>
      </c>
    </row>
    <row r="23" spans="2:10" ht="15.75">
      <c r="B23">
        <v>5</v>
      </c>
      <c r="D23">
        <v>1.5</v>
      </c>
      <c r="E23">
        <f>B23*D23</f>
        <v>7.5</v>
      </c>
      <c r="I23">
        <v>8</v>
      </c>
      <c r="J23" s="4" t="s">
        <v>111</v>
      </c>
    </row>
    <row r="24" ht="15.75">
      <c r="J24" s="3"/>
    </row>
    <row r="25" ht="15.75">
      <c r="J25" s="3" t="s">
        <v>113</v>
      </c>
    </row>
    <row r="26" spans="2:10" ht="15.75">
      <c r="B26">
        <v>1</v>
      </c>
      <c r="D26">
        <v>26</v>
      </c>
      <c r="E26">
        <v>26</v>
      </c>
      <c r="J26" s="4" t="s">
        <v>23</v>
      </c>
    </row>
    <row r="27" spans="2:10" ht="15.75">
      <c r="B27">
        <v>1</v>
      </c>
      <c r="D27">
        <v>23.04</v>
      </c>
      <c r="E27">
        <v>23.04</v>
      </c>
      <c r="J27" s="4" t="s">
        <v>3</v>
      </c>
    </row>
    <row r="28" ht="15.75">
      <c r="J28" s="4" t="s">
        <v>136</v>
      </c>
    </row>
    <row r="29" spans="2:10" ht="15.75">
      <c r="B29">
        <v>1</v>
      </c>
      <c r="D29">
        <v>2.48</v>
      </c>
      <c r="E29">
        <v>2.48</v>
      </c>
      <c r="J29" s="4" t="s">
        <v>137</v>
      </c>
    </row>
    <row r="30" ht="15.75">
      <c r="J30" s="4"/>
    </row>
    <row r="31" ht="15.75">
      <c r="J31" s="3" t="s">
        <v>112</v>
      </c>
    </row>
    <row r="32" spans="2:10" ht="15.75">
      <c r="B32">
        <v>1</v>
      </c>
      <c r="J32" s="4" t="s">
        <v>138</v>
      </c>
    </row>
    <row r="33" ht="15.75">
      <c r="J33" s="4" t="s">
        <v>4</v>
      </c>
    </row>
    <row r="34" ht="15.75">
      <c r="J34" s="4" t="s">
        <v>139</v>
      </c>
    </row>
    <row r="35" spans="4:10" ht="15.75">
      <c r="D35">
        <v>26</v>
      </c>
      <c r="E35">
        <v>26</v>
      </c>
      <c r="J35" s="4" t="s">
        <v>5</v>
      </c>
    </row>
    <row r="36" spans="2:10" ht="15.75">
      <c r="B36">
        <v>2</v>
      </c>
      <c r="C36">
        <v>2</v>
      </c>
      <c r="D36">
        <v>0.7</v>
      </c>
      <c r="E36">
        <f>D36*B36</f>
        <v>1.4</v>
      </c>
      <c r="I36">
        <v>13</v>
      </c>
      <c r="J36" s="4" t="s">
        <v>46</v>
      </c>
    </row>
    <row r="37" spans="2:10" ht="15.75">
      <c r="B37" t="s">
        <v>62</v>
      </c>
      <c r="C37">
        <v>1</v>
      </c>
      <c r="I37">
        <v>12</v>
      </c>
      <c r="J37" s="4" t="s">
        <v>47</v>
      </c>
    </row>
    <row r="38" spans="2:10" ht="15.75">
      <c r="B38">
        <v>5</v>
      </c>
      <c r="C38">
        <v>5</v>
      </c>
      <c r="D38">
        <v>0.55</v>
      </c>
      <c r="E38">
        <f>D38*C38</f>
        <v>2.75</v>
      </c>
      <c r="J38" s="4" t="s">
        <v>114</v>
      </c>
    </row>
    <row r="39" spans="2:10" ht="15.75">
      <c r="B39">
        <v>0</v>
      </c>
      <c r="D39">
        <v>20</v>
      </c>
      <c r="E39">
        <f>D39*B39</f>
        <v>0</v>
      </c>
      <c r="J39" s="4" t="s">
        <v>140</v>
      </c>
    </row>
    <row r="40" spans="10:14" ht="15.75">
      <c r="J40" s="3"/>
      <c r="L40" t="s">
        <v>32</v>
      </c>
      <c r="M40" t="s">
        <v>32</v>
      </c>
      <c r="N40" t="s">
        <v>32</v>
      </c>
    </row>
    <row r="41" spans="2:13" ht="15.75">
      <c r="B41">
        <f>'Size-Calculation'!B4</f>
        <v>2</v>
      </c>
      <c r="F41">
        <f>'Size-Calculation'!H11</f>
        <v>112</v>
      </c>
      <c r="G41">
        <f>'Size-Calculation'!D10</f>
        <v>88</v>
      </c>
      <c r="J41" s="3" t="s">
        <v>36</v>
      </c>
      <c r="L41">
        <v>112</v>
      </c>
      <c r="M41">
        <v>90</v>
      </c>
    </row>
    <row r="42" spans="4:10" ht="15.75">
      <c r="D42">
        <f>22.5*B41</f>
        <v>45</v>
      </c>
      <c r="E42">
        <f>22.5*B41</f>
        <v>45</v>
      </c>
      <c r="J42" s="4" t="s">
        <v>141</v>
      </c>
    </row>
    <row r="43" spans="2:14" ht="15.75">
      <c r="B43">
        <f>'Size-Calculation'!G11</f>
        <v>4</v>
      </c>
      <c r="F43">
        <f>'Size-Calculation'!H11</f>
        <v>112</v>
      </c>
      <c r="G43">
        <f>'Size-Calculation'!D11</f>
        <v>10</v>
      </c>
      <c r="H43">
        <f>'Size-Calculation'!J11</f>
        <v>3</v>
      </c>
      <c r="J43" s="4" t="s">
        <v>26</v>
      </c>
      <c r="L43">
        <v>112</v>
      </c>
      <c r="M43">
        <v>10</v>
      </c>
      <c r="N43">
        <v>3</v>
      </c>
    </row>
    <row r="44" spans="2:14" ht="15.75">
      <c r="B44">
        <f>'Size-Calculation'!B12</f>
        <v>4</v>
      </c>
      <c r="F44">
        <f>'Size-Calculation'!C12</f>
        <v>82</v>
      </c>
      <c r="G44">
        <f>'Size-Calculation'!D12</f>
        <v>10</v>
      </c>
      <c r="H44">
        <f>'Size-Calculation'!J12</f>
        <v>3</v>
      </c>
      <c r="J44" s="4" t="s">
        <v>26</v>
      </c>
      <c r="L44">
        <v>84</v>
      </c>
      <c r="M44">
        <v>10</v>
      </c>
      <c r="N44">
        <v>3</v>
      </c>
    </row>
    <row r="45" spans="2:14" ht="15.75">
      <c r="B45">
        <f>'Size-Calculation'!G13</f>
        <v>6</v>
      </c>
      <c r="F45">
        <f>'Size-Calculation'!C13</f>
        <v>82</v>
      </c>
      <c r="G45">
        <f>'Size-Calculation'!D13</f>
        <v>5</v>
      </c>
      <c r="H45">
        <f>'Size-Calculation'!J13</f>
        <v>3</v>
      </c>
      <c r="J45" s="4" t="s">
        <v>27</v>
      </c>
      <c r="L45">
        <v>84</v>
      </c>
      <c r="M45">
        <v>5</v>
      </c>
      <c r="N45">
        <v>3</v>
      </c>
    </row>
    <row r="46" spans="2:14" ht="15.75">
      <c r="B46">
        <f>'Size-Calculation'!B14</f>
        <v>16</v>
      </c>
      <c r="F46">
        <f>'Size-Calculation'!C14</f>
        <v>112</v>
      </c>
      <c r="G46">
        <f>'Size-Calculation'!I14</f>
        <v>11</v>
      </c>
      <c r="H46">
        <f>'Size-Calculation'!J14</f>
        <v>2.5</v>
      </c>
      <c r="J46" s="4" t="s">
        <v>28</v>
      </c>
      <c r="L46">
        <v>112</v>
      </c>
      <c r="M46">
        <v>9</v>
      </c>
      <c r="N46">
        <v>2.5</v>
      </c>
    </row>
    <row r="47" spans="2:14" ht="15.75">
      <c r="B47">
        <v>1</v>
      </c>
      <c r="D47">
        <f>10*B41</f>
        <v>20</v>
      </c>
      <c r="E47">
        <f>D47</f>
        <v>20</v>
      </c>
      <c r="F47">
        <f>'Size-Calculation'!C15</f>
        <v>112</v>
      </c>
      <c r="G47">
        <f>'Size-Calculation'!D15</f>
        <v>88</v>
      </c>
      <c r="H47" t="s">
        <v>31</v>
      </c>
      <c r="J47" s="4" t="s">
        <v>30</v>
      </c>
      <c r="L47">
        <v>117</v>
      </c>
      <c r="M47">
        <v>90</v>
      </c>
      <c r="N47" t="s">
        <v>31</v>
      </c>
    </row>
    <row r="48" spans="2:14" ht="15.75">
      <c r="B48">
        <f>F48/600</f>
        <v>3.7</v>
      </c>
      <c r="C48">
        <v>4</v>
      </c>
      <c r="D48">
        <v>17.8</v>
      </c>
      <c r="E48">
        <f>D48*C48</f>
        <v>71.2</v>
      </c>
      <c r="F48">
        <f>'Size-Calculation'!B19</f>
        <v>2220</v>
      </c>
      <c r="H48">
        <v>5</v>
      </c>
      <c r="J48" s="4" t="s">
        <v>33</v>
      </c>
      <c r="L48">
        <v>100</v>
      </c>
      <c r="N48">
        <v>5</v>
      </c>
    </row>
    <row r="49" spans="2:10" ht="15.75">
      <c r="B49">
        <f>'Size-Calculation'!B20</f>
        <v>36</v>
      </c>
      <c r="D49">
        <v>0.74</v>
      </c>
      <c r="E49">
        <f>D49*B49</f>
        <v>26.64</v>
      </c>
      <c r="J49" s="4" t="s">
        <v>34</v>
      </c>
    </row>
    <row r="50" spans="2:10" ht="15.75">
      <c r="B50">
        <f>'Size-Calculation'!B21</f>
        <v>4</v>
      </c>
      <c r="D50">
        <v>0.6</v>
      </c>
      <c r="E50">
        <f>D50*B50</f>
        <v>2.4</v>
      </c>
      <c r="J50" s="4" t="s">
        <v>35</v>
      </c>
    </row>
    <row r="51" spans="2:14" ht="15.75">
      <c r="B51">
        <f>'Size-Calculation'!B4</f>
        <v>2</v>
      </c>
      <c r="D51">
        <f>9*B41</f>
        <v>18</v>
      </c>
      <c r="E51">
        <f>D51</f>
        <v>18</v>
      </c>
      <c r="F51">
        <f>'Size-Calculation'!C7</f>
        <v>105</v>
      </c>
      <c r="G51">
        <f>'Size-Calculation'!D7</f>
        <v>81</v>
      </c>
      <c r="H51" t="s">
        <v>37</v>
      </c>
      <c r="J51" s="4" t="s">
        <v>142</v>
      </c>
      <c r="L51">
        <v>105</v>
      </c>
      <c r="M51">
        <v>83</v>
      </c>
      <c r="N51" t="s">
        <v>37</v>
      </c>
    </row>
    <row r="52" ht="15.75">
      <c r="J52" s="4" t="s">
        <v>24</v>
      </c>
    </row>
    <row r="53" spans="2:13" ht="15.75">
      <c r="B53">
        <f>'Size-Calculation'!B4</f>
        <v>2</v>
      </c>
      <c r="F53">
        <f>'Size-Calculation'!C7+1</f>
        <v>106</v>
      </c>
      <c r="G53">
        <f>'Size-Calculation'!$D$9</f>
        <v>82</v>
      </c>
      <c r="J53" s="4" t="s">
        <v>38</v>
      </c>
      <c r="L53">
        <v>105</v>
      </c>
      <c r="M53">
        <v>83</v>
      </c>
    </row>
    <row r="54" spans="2:10" ht="15.75">
      <c r="B54" t="s">
        <v>25</v>
      </c>
      <c r="D54">
        <v>4.34</v>
      </c>
      <c r="E54">
        <v>4.34</v>
      </c>
      <c r="I54">
        <v>21</v>
      </c>
      <c r="J54" s="4" t="s">
        <v>143</v>
      </c>
    </row>
    <row r="55" spans="2:10" ht="15.75">
      <c r="B55">
        <f>'Size-Calculation'!$B$22</f>
        <v>4</v>
      </c>
      <c r="F55">
        <f>'Size-Calculation'!C22</f>
        <v>112</v>
      </c>
      <c r="H55">
        <f>'Size-Calculation'!D22</f>
        <v>3</v>
      </c>
      <c r="J55" s="4" t="s">
        <v>6</v>
      </c>
    </row>
    <row r="56" spans="2:10" ht="15.75">
      <c r="B56">
        <f>'Size-Calculation'!$B$23</f>
        <v>4</v>
      </c>
      <c r="F56">
        <f>'Size-Calculation'!C23</f>
        <v>82</v>
      </c>
      <c r="H56">
        <f>'Size-Calculation'!D23</f>
        <v>3</v>
      </c>
      <c r="J56" s="4" t="s">
        <v>6</v>
      </c>
    </row>
    <row r="57" spans="2:10" ht="15.75">
      <c r="B57" t="s">
        <v>104</v>
      </c>
      <c r="C57">
        <v>1</v>
      </c>
      <c r="D57">
        <v>3.83</v>
      </c>
      <c r="E57">
        <v>3.83</v>
      </c>
      <c r="J57" s="4" t="s">
        <v>7</v>
      </c>
    </row>
    <row r="58" spans="2:10" ht="15.75">
      <c r="B58">
        <v>1</v>
      </c>
      <c r="F58">
        <f>'Size-Calculation'!B26</f>
        <v>800</v>
      </c>
      <c r="J58" s="4" t="s">
        <v>49</v>
      </c>
    </row>
    <row r="59" spans="2:10" ht="15.75">
      <c r="B59">
        <f>'Size-Calculation'!B4*2</f>
        <v>4</v>
      </c>
      <c r="D59">
        <v>0.6</v>
      </c>
      <c r="E59">
        <f>D59*B59</f>
        <v>2.4</v>
      </c>
      <c r="J59" s="4" t="s">
        <v>48</v>
      </c>
    </row>
    <row r="60" spans="2:10" ht="15.75">
      <c r="B60">
        <v>1</v>
      </c>
      <c r="J60" s="4" t="s">
        <v>115</v>
      </c>
    </row>
    <row r="61" spans="2:10" ht="15.75">
      <c r="B61">
        <v>2</v>
      </c>
      <c r="D61">
        <v>3</v>
      </c>
      <c r="E61">
        <v>3</v>
      </c>
      <c r="J61" s="4" t="s">
        <v>42</v>
      </c>
    </row>
    <row r="62" ht="15.75">
      <c r="J62" s="4"/>
    </row>
    <row r="63" ht="15.75">
      <c r="J63" s="3" t="s">
        <v>8</v>
      </c>
    </row>
    <row r="64" spans="2:10" ht="15.75">
      <c r="B64">
        <v>50</v>
      </c>
      <c r="E64">
        <v>0.9</v>
      </c>
      <c r="J64" s="4" t="s">
        <v>21</v>
      </c>
    </row>
    <row r="65" spans="2:10" ht="15.75">
      <c r="B65">
        <v>50</v>
      </c>
      <c r="E65">
        <v>0.9</v>
      </c>
      <c r="J65" s="4" t="s">
        <v>144</v>
      </c>
    </row>
    <row r="66" spans="2:10" ht="15.75">
      <c r="B66">
        <v>30</v>
      </c>
      <c r="E66">
        <v>0.7</v>
      </c>
      <c r="J66" s="4" t="s">
        <v>9</v>
      </c>
    </row>
    <row r="67" spans="2:10" ht="15.75">
      <c r="B67">
        <v>50</v>
      </c>
      <c r="E67">
        <v>0.5</v>
      </c>
      <c r="J67" s="4" t="s">
        <v>145</v>
      </c>
    </row>
    <row r="68" spans="2:10" ht="15.75">
      <c r="B68">
        <v>1</v>
      </c>
      <c r="J68" s="4" t="s">
        <v>146</v>
      </c>
    </row>
    <row r="69" ht="15.75">
      <c r="J69" s="4"/>
    </row>
    <row r="70" ht="15.75">
      <c r="J70" s="3" t="s">
        <v>10</v>
      </c>
    </row>
    <row r="71" spans="2:10" ht="15.75">
      <c r="B71">
        <v>0</v>
      </c>
      <c r="D71">
        <v>23.7</v>
      </c>
      <c r="E71">
        <f>D71*B71</f>
        <v>0</v>
      </c>
      <c r="I71">
        <v>23</v>
      </c>
      <c r="J71" s="4" t="s">
        <v>39</v>
      </c>
    </row>
    <row r="72" spans="2:10" ht="14.25">
      <c r="B72">
        <v>1</v>
      </c>
      <c r="D72" s="2">
        <v>8.1</v>
      </c>
      <c r="E72" s="2">
        <v>8.1</v>
      </c>
      <c r="I72">
        <v>14</v>
      </c>
      <c r="J72" s="2" t="s">
        <v>40</v>
      </c>
    </row>
    <row r="73" spans="2:10" ht="14.25">
      <c r="B73">
        <v>1</v>
      </c>
      <c r="D73" s="2">
        <v>1.9</v>
      </c>
      <c r="E73" s="2">
        <v>1.9</v>
      </c>
      <c r="I73">
        <v>15</v>
      </c>
      <c r="J73" s="2" t="s">
        <v>41</v>
      </c>
    </row>
    <row r="74" spans="4:10" ht="14.25">
      <c r="D74" s="2"/>
      <c r="E74" s="2"/>
      <c r="J74" s="2" t="s">
        <v>116</v>
      </c>
    </row>
    <row r="75" spans="9:10" ht="15.75">
      <c r="I75">
        <v>24</v>
      </c>
      <c r="J75" s="4" t="s">
        <v>11</v>
      </c>
    </row>
    <row r="76" spans="9:10" ht="15.75">
      <c r="I76">
        <v>24</v>
      </c>
      <c r="J76" s="4" t="s">
        <v>119</v>
      </c>
    </row>
    <row r="77" ht="15.75">
      <c r="J77" s="4" t="s">
        <v>12</v>
      </c>
    </row>
    <row r="78" ht="15.75">
      <c r="J78" s="4" t="s">
        <v>0</v>
      </c>
    </row>
    <row r="79" ht="15.75">
      <c r="J79" s="4" t="s">
        <v>13</v>
      </c>
    </row>
    <row r="80" spans="2:10" ht="15.75">
      <c r="B80">
        <v>1</v>
      </c>
      <c r="D80">
        <v>2</v>
      </c>
      <c r="E80">
        <f>D80*B80</f>
        <v>2</v>
      </c>
      <c r="I80">
        <v>24</v>
      </c>
      <c r="J80" s="4" t="s">
        <v>14</v>
      </c>
    </row>
    <row r="81" ht="15.75">
      <c r="J81" s="4" t="s">
        <v>15</v>
      </c>
    </row>
    <row r="82" spans="2:10" ht="15.75">
      <c r="B82">
        <v>2</v>
      </c>
      <c r="D82">
        <v>0.6</v>
      </c>
      <c r="E82">
        <f>D82*B82</f>
        <v>1.2</v>
      </c>
      <c r="I82">
        <v>24</v>
      </c>
      <c r="J82" s="4" t="s">
        <v>16</v>
      </c>
    </row>
    <row r="83" ht="15.75">
      <c r="J83" s="4" t="s">
        <v>17</v>
      </c>
    </row>
    <row r="84" ht="15.75">
      <c r="J84" s="4" t="s">
        <v>18</v>
      </c>
    </row>
    <row r="85" spans="9:10" ht="15.75">
      <c r="I85">
        <v>24</v>
      </c>
      <c r="J85" s="4" t="s">
        <v>19</v>
      </c>
    </row>
    <row r="86" spans="9:10" ht="15.75">
      <c r="I86">
        <v>24</v>
      </c>
      <c r="J86" s="4"/>
    </row>
    <row r="87" ht="15.75">
      <c r="J87" s="4" t="s">
        <v>127</v>
      </c>
    </row>
    <row r="88" ht="15.75">
      <c r="J88" s="4" t="s">
        <v>117</v>
      </c>
    </row>
    <row r="89" spans="9:10" ht="15.75">
      <c r="I89">
        <v>24</v>
      </c>
      <c r="J89" s="4" t="s">
        <v>20</v>
      </c>
    </row>
    <row r="90" spans="2:10" ht="15.75">
      <c r="B90">
        <v>1</v>
      </c>
      <c r="J90" s="4" t="s">
        <v>118</v>
      </c>
    </row>
    <row r="91" ht="15.75">
      <c r="J91" s="4" t="s">
        <v>120</v>
      </c>
    </row>
    <row r="92" spans="9:10" ht="15.75">
      <c r="I92">
        <v>24</v>
      </c>
      <c r="J92" s="4" t="s">
        <v>121</v>
      </c>
    </row>
    <row r="93" ht="15.75">
      <c r="J93" s="4" t="s">
        <v>122</v>
      </c>
    </row>
    <row r="94" spans="9:10" ht="15.75">
      <c r="I94">
        <v>24</v>
      </c>
      <c r="J94" s="4" t="s">
        <v>123</v>
      </c>
    </row>
    <row r="95" ht="15.75">
      <c r="J95" s="4" t="s">
        <v>124</v>
      </c>
    </row>
    <row r="96" spans="9:10" ht="15.75">
      <c r="I96">
        <v>24</v>
      </c>
      <c r="J96" s="4" t="s">
        <v>125</v>
      </c>
    </row>
    <row r="97" spans="9:10" ht="15.75">
      <c r="I97">
        <v>24</v>
      </c>
      <c r="J97" s="4" t="s">
        <v>126</v>
      </c>
    </row>
    <row r="98" ht="15.75">
      <c r="J98" s="4"/>
    </row>
    <row r="99" spans="9:10" ht="15.75">
      <c r="I99">
        <v>24</v>
      </c>
      <c r="J99" s="3"/>
    </row>
    <row r="100" spans="9:10" ht="15.75">
      <c r="I100">
        <v>24</v>
      </c>
      <c r="J100" s="3"/>
    </row>
    <row r="101" ht="15.75">
      <c r="J101" s="3"/>
    </row>
    <row r="102" spans="1:10" s="6" customFormat="1" ht="15.75">
      <c r="A102" s="6" t="s">
        <v>105</v>
      </c>
      <c r="E102" s="6">
        <f>SUM(E6:E100)</f>
        <v>536.42</v>
      </c>
      <c r="J102" s="3"/>
    </row>
    <row r="103" ht="15.75">
      <c r="J103" s="3"/>
    </row>
    <row r="109" ht="15.75">
      <c r="J109" s="4"/>
    </row>
    <row r="110" ht="15.75">
      <c r="J110" s="3"/>
    </row>
    <row r="111" ht="15.75">
      <c r="J111" s="4"/>
    </row>
  </sheetData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2"/>
  <sheetViews>
    <sheetView tabSelected="1" workbookViewId="0" topLeftCell="A1">
      <selection activeCell="A1" sqref="A1"/>
    </sheetView>
  </sheetViews>
  <sheetFormatPr defaultColWidth="11.00390625" defaultRowHeight="14.25"/>
  <cols>
    <col min="1" max="1" width="11.00390625" style="8" customWidth="1"/>
  </cols>
  <sheetData>
    <row r="1" ht="15">
      <c r="A1" s="20" t="s">
        <v>66</v>
      </c>
    </row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spans="1:9" ht="14.25">
      <c r="A33" s="8">
        <v>21</v>
      </c>
      <c r="D33">
        <v>22</v>
      </c>
      <c r="I33">
        <v>23</v>
      </c>
    </row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>
      <c r="D49" t="s">
        <v>64</v>
      </c>
    </row>
    <row r="50" ht="14.25"/>
    <row r="51" ht="14.25"/>
    <row r="52" ht="14.25"/>
    <row r="53" ht="14.25"/>
    <row r="54" ht="14.25"/>
    <row r="55" ht="14.25"/>
    <row r="56" ht="14.25"/>
    <row r="57" ht="14.25">
      <c r="C57" t="s">
        <v>65</v>
      </c>
    </row>
    <row r="58" ht="14.25">
      <c r="I58" t="s">
        <v>107</v>
      </c>
    </row>
    <row r="59" spans="1:4" ht="14.25">
      <c r="A59" s="8">
        <v>24</v>
      </c>
      <c r="D59" t="s">
        <v>10</v>
      </c>
    </row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>
      <c r="A82" s="8" t="s">
        <v>165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Schranner</dc:creator>
  <cp:keywords/>
  <dc:description/>
  <cp:lastModifiedBy>IBM</cp:lastModifiedBy>
  <dcterms:created xsi:type="dcterms:W3CDTF">2008-12-04T18:12:33Z</dcterms:created>
  <dcterms:modified xsi:type="dcterms:W3CDTF">2013-03-14T06:33:04Z</dcterms:modified>
  <cp:category/>
  <cp:version/>
  <cp:contentType/>
  <cp:contentStatus/>
</cp:coreProperties>
</file>